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luzione" sheetId="1" r:id="rId1"/>
    <sheet name="Tavo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DSI</author>
  </authors>
  <commentList>
    <comment ref="C6" authorId="0">
      <text>
        <r>
          <rPr>
            <b/>
            <sz val="8"/>
            <rFont val="Tahoma"/>
            <family val="0"/>
          </rPr>
          <t xml:space="preserve">INSERIRE:
51   61   71     81   92
</t>
        </r>
      </text>
    </comment>
  </commentList>
</comments>
</file>

<file path=xl/sharedStrings.xml><?xml version="1.0" encoding="utf-8"?>
<sst xmlns="http://schemas.openxmlformats.org/spreadsheetml/2006/main" count="135" uniqueCount="130">
  <si>
    <t>,</t>
  </si>
  <si>
    <t>TAVOLE DI MORTALITA' ISTAT-MASCHI</t>
  </si>
  <si>
    <t>S.I.M.</t>
  </si>
  <si>
    <t>M(X)</t>
  </si>
  <si>
    <t>D(X)</t>
  </si>
  <si>
    <t>N(X)</t>
  </si>
  <si>
    <t>R(X)</t>
  </si>
  <si>
    <t>età</t>
  </si>
  <si>
    <t>dx m51</t>
  </si>
  <si>
    <t>lx51</t>
  </si>
  <si>
    <t>dx m61</t>
  </si>
  <si>
    <t>lx m61</t>
  </si>
  <si>
    <t>dx m71</t>
  </si>
  <si>
    <t>lx 71</t>
  </si>
  <si>
    <t>dx m81</t>
  </si>
  <si>
    <t>lx 81</t>
  </si>
  <si>
    <t>dx m 92</t>
  </si>
  <si>
    <t>lx  92</t>
  </si>
  <si>
    <t>dx</t>
  </si>
  <si>
    <t>lx</t>
  </si>
  <si>
    <t>C(X)</t>
  </si>
  <si>
    <t xml:space="preserve">  </t>
  </si>
  <si>
    <t>Tasso</t>
  </si>
  <si>
    <t>Età (x)</t>
  </si>
  <si>
    <t>Differ. (m)</t>
  </si>
  <si>
    <t>Durata (n)</t>
  </si>
  <si>
    <t>Valut. (t)</t>
  </si>
  <si>
    <t>M(x)</t>
  </si>
  <si>
    <t>M(x+t)</t>
  </si>
  <si>
    <t>M(x+t+1)</t>
  </si>
  <si>
    <t>M(x+n)</t>
  </si>
  <si>
    <t>D(x)</t>
  </si>
  <si>
    <t>N(x)</t>
  </si>
  <si>
    <t>R(x)</t>
  </si>
  <si>
    <t>D(x+t)</t>
  </si>
  <si>
    <t>D(x+t+1)</t>
  </si>
  <si>
    <t>D(x+n)</t>
  </si>
  <si>
    <t>N(x+t)</t>
  </si>
  <si>
    <t>N(x+t+1)</t>
  </si>
  <si>
    <t>N(x+n)</t>
  </si>
  <si>
    <t>R(x+t)</t>
  </si>
  <si>
    <t>R(x+t+1)</t>
  </si>
  <si>
    <t>R(x+n)</t>
  </si>
  <si>
    <t>M(x+1)</t>
  </si>
  <si>
    <t>D(x+1)</t>
  </si>
  <si>
    <t>N(x+1)</t>
  </si>
  <si>
    <t>R(x+1)</t>
  </si>
  <si>
    <t>M(x+m)</t>
  </si>
  <si>
    <t>D(x+m)</t>
  </si>
  <si>
    <t>N(x+m)</t>
  </si>
  <si>
    <t>R(x+m)</t>
  </si>
  <si>
    <t>M(x+m+1)</t>
  </si>
  <si>
    <t>S(X)</t>
  </si>
  <si>
    <t>D(x+m+1)</t>
  </si>
  <si>
    <t>N(x+m+1)</t>
  </si>
  <si>
    <t>R(x+m+1)</t>
  </si>
  <si>
    <t>M(x+n+1)</t>
  </si>
  <si>
    <t>D(x+n+1)</t>
  </si>
  <si>
    <t>S(x)</t>
  </si>
  <si>
    <t>S(x+1)</t>
  </si>
  <si>
    <t>S(x+m)</t>
  </si>
  <si>
    <t>S(x+m+1)</t>
  </si>
  <si>
    <t>S(x+t)</t>
  </si>
  <si>
    <t>S(x+t+1)</t>
  </si>
  <si>
    <t>S(x+n)</t>
  </si>
  <si>
    <t>C(x)</t>
  </si>
  <si>
    <t>C(x+1)</t>
  </si>
  <si>
    <t>C(x+m)</t>
  </si>
  <si>
    <t>C(x+m+1)</t>
  </si>
  <si>
    <t>C(x+t)</t>
  </si>
  <si>
    <t>C(x+t+1)</t>
  </si>
  <si>
    <t>C(x+n)</t>
  </si>
  <si>
    <t>C(x+n+1)</t>
  </si>
  <si>
    <t>R(x+n+1)</t>
  </si>
  <si>
    <t xml:space="preserve">Tasso    </t>
  </si>
  <si>
    <t>N(x+n+1)</t>
  </si>
  <si>
    <t>S(x+n+1)</t>
  </si>
  <si>
    <t>D(x+m+n)</t>
  </si>
  <si>
    <t>N(x+m+n)</t>
  </si>
  <si>
    <t>S(x+m+n)</t>
  </si>
  <si>
    <t>C(x+m+n)</t>
  </si>
  <si>
    <t>M(x+m+n)</t>
  </si>
  <si>
    <t>R(x+m+n)</t>
  </si>
  <si>
    <t>C</t>
  </si>
  <si>
    <t>n</t>
  </si>
  <si>
    <t>x</t>
  </si>
  <si>
    <t>a</t>
  </si>
  <si>
    <t>b</t>
  </si>
  <si>
    <t>c</t>
  </si>
  <si>
    <t>i</t>
  </si>
  <si>
    <t>U</t>
  </si>
  <si>
    <t>P</t>
  </si>
  <si>
    <t>PN1</t>
  </si>
  <si>
    <t>PN15</t>
  </si>
  <si>
    <t>PAS1</t>
  </si>
  <si>
    <t>PAS15</t>
  </si>
  <si>
    <t>Vt</t>
  </si>
  <si>
    <t>Ait</t>
  </si>
  <si>
    <t>Act</t>
  </si>
  <si>
    <t>t</t>
  </si>
  <si>
    <t>PRt+1</t>
  </si>
  <si>
    <t>PSt+1</t>
  </si>
  <si>
    <t>PN2</t>
  </si>
  <si>
    <t>PN3</t>
  </si>
  <si>
    <t>PN4</t>
  </si>
  <si>
    <t>PN5</t>
  </si>
  <si>
    <t>PN6</t>
  </si>
  <si>
    <t>PN7</t>
  </si>
  <si>
    <t>PN8</t>
  </si>
  <si>
    <t>PN9</t>
  </si>
  <si>
    <t>PN10</t>
  </si>
  <si>
    <t>PN11</t>
  </si>
  <si>
    <t>PN12</t>
  </si>
  <si>
    <t>PN13</t>
  </si>
  <si>
    <t>PN14</t>
  </si>
  <si>
    <t>PAS2</t>
  </si>
  <si>
    <t>PAS3</t>
  </si>
  <si>
    <t>PAS4</t>
  </si>
  <si>
    <t>PAS5</t>
  </si>
  <si>
    <t>PAS6</t>
  </si>
  <si>
    <t>PAS7</t>
  </si>
  <si>
    <t>PAS8</t>
  </si>
  <si>
    <t>PAS9</t>
  </si>
  <si>
    <t>PAS10</t>
  </si>
  <si>
    <t>PAS11</t>
  </si>
  <si>
    <t>PAS12</t>
  </si>
  <si>
    <t>PAS13</t>
  </si>
  <si>
    <t>PAS14</t>
  </si>
  <si>
    <t>PN16</t>
  </si>
  <si>
    <t>PAS16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</si>
</sst>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0.000%"/>
    <numFmt numFmtId="167" formatCode="_-* #,##0.000000_-;\-* #,##0.000000_-;_-* &quot;-&quot;_-;_-@_-"/>
    <numFmt numFmtId="168" formatCode="_-* #,##0.000_-;\-* #,##0.000_-;_-* &quot;-&quot;_-;_-@_-"/>
    <numFmt numFmtId="169" formatCode="#,##0_ ;\-#,##0\ "/>
    <numFmt numFmtId="170" formatCode="_-* #,##0.0_-;\-* #,##0.0_-;_-* &quot;-&quot;_-;_-@_-"/>
    <numFmt numFmtId="171" formatCode="_-* #,##0.0000_-;\-* #,##0.0000_-;_-* &quot;-&quot;_-;_-@_-"/>
    <numFmt numFmtId="172" formatCode="_-* #,##0.00_-;\-* #,##0.00_-;_-* &quot;-&quot;_-;_-@_-"/>
    <numFmt numFmtId="173" formatCode="_-* #,##0.00000_-;\-* #,##0.00000_-;_-* &quot;-&quot;_-;_-@_-"/>
    <numFmt numFmtId="174" formatCode="_-* #,##0.0000_-;\-* #,##0.0000_-;_-* &quot;-&quot;????_-;_-@_-"/>
    <numFmt numFmtId="175" formatCode="_-* #,##0.000_-;\-* #,##0.000_-;_-* &quot;-&quot;????_-;_-@_-"/>
    <numFmt numFmtId="176" formatCode="_-* #,##0.00_-;\-* #,##0.00_-;_-* &quot;-&quot;????_-;_-@_-"/>
    <numFmt numFmtId="177" formatCode="_-* #,##0.0_-;\-* #,##0.0_-;_-* &quot;-&quot;????_-;_-@_-"/>
    <numFmt numFmtId="178" formatCode="_-* #,##0_-;\-* #,##0_-;_-* &quot;-&quot;????_-;_-@_-"/>
    <numFmt numFmtId="179" formatCode="#,##0.0000_ ;\-#,##0.0000\ 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0.0%"/>
    <numFmt numFmtId="186" formatCode="0.0000%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0.00000%"/>
    <numFmt numFmtId="191" formatCode="0.000000000"/>
    <numFmt numFmtId="192" formatCode="_-* #,##0.000000_-;\-* #,##0.000000_-;_-* &quot;-&quot;??????_-;_-@_-"/>
    <numFmt numFmtId="193" formatCode="_-* #,##0.00000_-;\-* #,##0.00000_-;_-* &quot;-&quot;??????_-;_-@_-"/>
    <numFmt numFmtId="194" formatCode="_-* #,##0.0000_-;\-* #,##0.0000_-;_-* &quot;-&quot;??????_-;_-@_-"/>
    <numFmt numFmtId="195" formatCode="_-* #,##0.000_-;\-* #,##0.000_-;_-* &quot;-&quot;??????_-;_-@_-"/>
    <numFmt numFmtId="196" formatCode="_-* #,##0.00_-;\-* #,##0.00_-;_-* &quot;-&quot;??????_-;_-@_-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0" fontId="0" fillId="0" borderId="12" xfId="0" applyBorder="1" applyAlignment="1">
      <alignment/>
    </xf>
    <xf numFmtId="38" fontId="0" fillId="0" borderId="12" xfId="15" applyNumberFormat="1" applyBorder="1" applyAlignment="1" applyProtection="1">
      <alignment/>
      <protection locked="0"/>
    </xf>
    <xf numFmtId="0" fontId="0" fillId="0" borderId="6" xfId="0" applyFill="1" applyBorder="1" applyAlignment="1" applyProtection="1" quotePrefix="1">
      <alignment/>
      <protection locked="0"/>
    </xf>
    <xf numFmtId="38" fontId="0" fillId="0" borderId="6" xfId="15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/>
      <protection locked="0"/>
    </xf>
    <xf numFmtId="0" fontId="0" fillId="0" borderId="6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 locked="0"/>
    </xf>
    <xf numFmtId="165" fontId="0" fillId="0" borderId="6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2" borderId="14" xfId="0" applyNumberFormat="1" applyFill="1" applyBorder="1" applyAlignment="1" applyProtection="1" quotePrefix="1">
      <alignment/>
      <protection locked="0"/>
    </xf>
    <xf numFmtId="165" fontId="0" fillId="2" borderId="14" xfId="0" applyNumberFormat="1" applyFill="1" applyBorder="1" applyAlignment="1" applyProtection="1" quotePrefix="1">
      <alignment/>
      <protection locked="0"/>
    </xf>
    <xf numFmtId="1" fontId="0" fillId="0" borderId="6" xfId="0" applyNumberFormat="1" applyFill="1" applyBorder="1" applyAlignment="1" applyProtection="1">
      <alignment/>
      <protection locked="0"/>
    </xf>
    <xf numFmtId="1" fontId="0" fillId="2" borderId="14" xfId="0" applyNumberFormat="1" applyFill="1" applyBorder="1" applyAlignment="1" applyProtection="1" quotePrefix="1">
      <alignment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16" applyNumberFormat="1" applyAlignment="1">
      <alignment/>
    </xf>
    <xf numFmtId="43" fontId="0" fillId="0" borderId="0" xfId="0" applyNumberFormat="1" applyAlignment="1">
      <alignment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185" fontId="1" fillId="0" borderId="17" xfId="17" applyNumberFormat="1" applyFont="1" applyFill="1" applyBorder="1" applyAlignment="1" applyProtection="1">
      <alignment horizontal="left"/>
      <protection locked="0"/>
    </xf>
    <xf numFmtId="185" fontId="1" fillId="0" borderId="18" xfId="17" applyNumberFormat="1" applyFont="1" applyFill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2" borderId="0" xfId="16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C29" sqref="C29"/>
    </sheetView>
  </sheetViews>
  <sheetFormatPr defaultColWidth="9.140625" defaultRowHeight="12.75"/>
  <cols>
    <col min="2" max="2" width="11.28125" style="0" bestFit="1" customWidth="1"/>
    <col min="4" max="4" width="11.28125" style="0" bestFit="1" customWidth="1"/>
    <col min="6" max="6" width="11.28125" style="0" bestFit="1" customWidth="1"/>
    <col min="7" max="7" width="11.57421875" style="0" bestFit="1" customWidth="1"/>
    <col min="8" max="8" width="11.28125" style="0" bestFit="1" customWidth="1"/>
    <col min="9" max="9" width="9.28125" style="0" bestFit="1" customWidth="1"/>
    <col min="10" max="11" width="11.28125" style="0" bestFit="1" customWidth="1"/>
  </cols>
  <sheetData>
    <row r="1" spans="1:10" ht="12.75">
      <c r="A1" t="s">
        <v>83</v>
      </c>
      <c r="B1" s="23">
        <v>500000</v>
      </c>
      <c r="E1" t="s">
        <v>99</v>
      </c>
      <c r="F1" t="s">
        <v>97</v>
      </c>
      <c r="G1" t="s">
        <v>98</v>
      </c>
      <c r="H1" t="s">
        <v>96</v>
      </c>
      <c r="I1" t="s">
        <v>100</v>
      </c>
      <c r="J1" t="s">
        <v>101</v>
      </c>
    </row>
    <row r="2" spans="1:11" ht="12.75">
      <c r="A2" t="s">
        <v>84</v>
      </c>
      <c r="B2">
        <v>15</v>
      </c>
      <c r="E2">
        <v>0</v>
      </c>
      <c r="F2" s="67">
        <f>$B$1*((Tavole!$O$87+Tavole!S72)/Tavole!O72)</f>
        <v>506268.67496642383</v>
      </c>
      <c r="G2" s="67">
        <f>$B$10*((Tavole!P72-Tavole!$P$76)/Tavole!O72)</f>
        <v>506268.67496642383</v>
      </c>
      <c r="H2" s="67">
        <f>F2-G2</f>
        <v>0</v>
      </c>
      <c r="I2" s="67">
        <f>($B$1-H3)/(1+$B$4)*(Tavole!M72/Tavole!N72)</f>
        <v>1628.3473965765343</v>
      </c>
      <c r="J2" s="68">
        <f>H3/(1+$B$4)-H2</f>
        <v>131549.06659790335</v>
      </c>
      <c r="K2" s="68">
        <f>I2+J2</f>
        <v>133177.4139944799</v>
      </c>
    </row>
    <row r="3" spans="1:11" ht="12.75">
      <c r="A3" t="s">
        <v>85</v>
      </c>
      <c r="B3">
        <v>50</v>
      </c>
      <c r="E3">
        <v>1</v>
      </c>
      <c r="F3" s="67">
        <f>$B$1*((Tavole!$O$87+Tavole!S73)/Tavole!O73)</f>
        <v>521555.92067667213</v>
      </c>
      <c r="G3" s="67">
        <f>$B$10*((Tavole!P73-Tavole!$P$76)/Tavole!O73)</f>
        <v>386060.3820808317</v>
      </c>
      <c r="H3" s="67">
        <f aca="true" t="shared" si="0" ref="H3:H61">F3-G3</f>
        <v>135495.53859584045</v>
      </c>
      <c r="I3" s="67">
        <f>($B$1-H4)/(1+$B$4)*(Tavole!M73/Tavole!N73)</f>
        <v>1079.9375745319169</v>
      </c>
      <c r="J3" s="68">
        <f>H4/(1+$B$4)-H3</f>
        <v>132097.47641994793</v>
      </c>
      <c r="K3" s="68">
        <f>I3+J3</f>
        <v>133177.41399447984</v>
      </c>
    </row>
    <row r="4" spans="1:11" ht="12.75">
      <c r="A4" t="s">
        <v>89</v>
      </c>
      <c r="B4" s="66">
        <v>0.03</v>
      </c>
      <c r="E4">
        <v>2</v>
      </c>
      <c r="F4" s="67">
        <f>$B$1*((Tavole!$O$87+Tavole!S74)/Tavole!O74)</f>
        <v>537387.9450094254</v>
      </c>
      <c r="G4" s="67">
        <f>$B$10*((Tavole!P74-Tavole!$P$76)/Tavole!O74)</f>
        <v>261767.13954316336</v>
      </c>
      <c r="H4" s="67">
        <f t="shared" si="0"/>
        <v>275620.80546626204</v>
      </c>
      <c r="I4" s="67">
        <f>($B$1-H5)/(1+$B$4)*(Tavole!M74/Tavole!N74)</f>
        <v>422.4014214492408</v>
      </c>
      <c r="J4" s="68">
        <f>H5/(1+$B$4)-H4</f>
        <v>132755.01257303025</v>
      </c>
      <c r="K4" s="68">
        <f>I4+J4</f>
        <v>133177.4139944795</v>
      </c>
    </row>
    <row r="5" spans="1:11" ht="12.75">
      <c r="A5" t="s">
        <v>86</v>
      </c>
      <c r="B5" s="65">
        <v>0.3</v>
      </c>
      <c r="E5">
        <v>3</v>
      </c>
      <c r="F5" s="67">
        <f>$B$1*((Tavole!$O$87+Tavole!S75)/Tavole!O75)</f>
        <v>553804.5065749512</v>
      </c>
      <c r="G5" s="67">
        <f>$B$10*((Tavole!P75-Tavole!$P$76)/Tavole!O75)</f>
        <v>133177.41399448016</v>
      </c>
      <c r="H5" s="67">
        <f t="shared" si="0"/>
        <v>420627.0925804711</v>
      </c>
      <c r="I5" s="67">
        <f>($B$1-H6)/(1+$B$4)*(Tavole!M75/Tavole!N75)</f>
        <v>-424.95600839043277</v>
      </c>
      <c r="J5" s="68">
        <f>H6/(1+$B$4)-H5</f>
        <v>133602.37000287068</v>
      </c>
      <c r="K5" s="68">
        <f>I5+J5</f>
        <v>133177.41399448024</v>
      </c>
    </row>
    <row r="6" spans="1:8" ht="12.75">
      <c r="A6" t="s">
        <v>87</v>
      </c>
      <c r="B6">
        <v>30</v>
      </c>
      <c r="E6">
        <v>4</v>
      </c>
      <c r="F6" s="67">
        <f>$B$1*((Tavole!$O$87+Tavole!S76)/Tavole!O76)</f>
        <v>570856.3464608421</v>
      </c>
      <c r="G6" s="67">
        <f>$B$10*((Tavole!P76-Tavole!$P$76)/Tavole!O76)</f>
        <v>0</v>
      </c>
      <c r="H6" s="67">
        <f t="shared" si="0"/>
        <v>570856.3464608421</v>
      </c>
    </row>
    <row r="7" spans="1:8" ht="12.75">
      <c r="A7" t="s">
        <v>88</v>
      </c>
      <c r="B7" s="66">
        <v>0.015</v>
      </c>
      <c r="E7">
        <v>5</v>
      </c>
      <c r="F7" s="67">
        <f>$B$1*((Tavole!$O$87+Tavole!S77)/Tavole!O77)</f>
        <v>588593.0299780953</v>
      </c>
      <c r="G7" s="67"/>
      <c r="H7" s="67">
        <f t="shared" si="0"/>
        <v>588593.0299780953</v>
      </c>
    </row>
    <row r="8" spans="5:8" ht="12.75">
      <c r="E8">
        <v>6</v>
      </c>
      <c r="F8" s="67">
        <f>$B$1*((Tavole!$O$87+Tavole!S78)/Tavole!O78)</f>
        <v>607083.2737023851</v>
      </c>
      <c r="G8" s="67"/>
      <c r="H8" s="67">
        <f t="shared" si="0"/>
        <v>607083.2737023851</v>
      </c>
    </row>
    <row r="9" spans="1:8" ht="12.75">
      <c r="A9" t="s">
        <v>90</v>
      </c>
      <c r="B9" s="67">
        <f>B1*((Tavole!O87+Tavole!S72)/Tavole!O72)</f>
        <v>506268.67496642383</v>
      </c>
      <c r="E9">
        <v>7</v>
      </c>
      <c r="F9" s="67">
        <f>$B$1*((Tavole!$O$87+Tavole!S79)/Tavole!O79)</f>
        <v>626393.0906727525</v>
      </c>
      <c r="G9" s="67"/>
      <c r="H9" s="67">
        <f t="shared" si="0"/>
        <v>626393.0906727525</v>
      </c>
    </row>
    <row r="10" spans="1:8" ht="12.75">
      <c r="A10" t="s">
        <v>91</v>
      </c>
      <c r="B10" s="67">
        <f>B9/((Tavole!P72-Tavole!P76)/Tavole!O72)</f>
        <v>133177.4139944797</v>
      </c>
      <c r="E10">
        <v>8</v>
      </c>
      <c r="F10" s="67">
        <f>$B$1*((Tavole!$O$87+Tavole!S80)/Tavole!O80)</f>
        <v>646603.9664076624</v>
      </c>
      <c r="G10" s="67"/>
      <c r="H10" s="67">
        <f t="shared" si="0"/>
        <v>646603.9664076624</v>
      </c>
    </row>
    <row r="11" spans="1:8" ht="12.75">
      <c r="A11" t="s">
        <v>92</v>
      </c>
      <c r="B11" s="67">
        <f>$B$1*(Tavole!R72/Tavole!O72)</f>
        <v>2233.645358281412</v>
      </c>
      <c r="C11" t="s">
        <v>94</v>
      </c>
      <c r="D11" s="68">
        <f>$B$10-B11</f>
        <v>130943.76863619828</v>
      </c>
      <c r="E11">
        <v>9</v>
      </c>
      <c r="F11" s="67">
        <f>$B$1*((Tavole!$O$87+Tavole!S81)/Tavole!O81)</f>
        <v>667815.7328624877</v>
      </c>
      <c r="H11" s="67">
        <f t="shared" si="0"/>
        <v>667815.7328624877</v>
      </c>
    </row>
    <row r="12" spans="1:8" ht="12.75">
      <c r="A12" t="s">
        <v>102</v>
      </c>
      <c r="B12" s="67">
        <f>$B$1*(Tavole!R73/Tavole!O73)</f>
        <v>2406.5011392344936</v>
      </c>
      <c r="C12" t="s">
        <v>115</v>
      </c>
      <c r="D12" s="68">
        <f>$B$10-B12</f>
        <v>130770.9128552452</v>
      </c>
      <c r="E12">
        <v>10</v>
      </c>
      <c r="F12" s="67">
        <f>$B$1*((Tavole!$O$87+Tavole!S82)/Tavole!O82)</f>
        <v>690143.6423263854</v>
      </c>
      <c r="H12" s="67">
        <f t="shared" si="0"/>
        <v>690143.6423263854</v>
      </c>
    </row>
    <row r="13" spans="1:8" ht="12.75">
      <c r="A13" t="s">
        <v>103</v>
      </c>
      <c r="B13" s="67">
        <f>$B$1*(Tavole!R74/Tavole!O74)</f>
        <v>2660.8665045909174</v>
      </c>
      <c r="C13" t="s">
        <v>116</v>
      </c>
      <c r="D13" s="68">
        <f>$B$10-B13</f>
        <v>130516.54748988878</v>
      </c>
      <c r="E13">
        <v>11</v>
      </c>
      <c r="F13" s="67">
        <f>$B$1*((Tavole!$O$87+Tavole!S83)/Tavole!O83)</f>
        <v>713712.8482315866</v>
      </c>
      <c r="H13" s="67">
        <f t="shared" si="0"/>
        <v>713712.8482315866</v>
      </c>
    </row>
    <row r="14" spans="1:8" ht="12.75">
      <c r="A14" t="s">
        <v>104</v>
      </c>
      <c r="B14" s="67">
        <f>$B$1*(Tavole!R75/Tavole!O75)</f>
        <v>2998.7152147710563</v>
      </c>
      <c r="C14" t="s">
        <v>117</v>
      </c>
      <c r="D14" s="68">
        <f>$B$10-B14</f>
        <v>130178.69877970863</v>
      </c>
      <c r="E14">
        <v>12</v>
      </c>
      <c r="F14" s="67">
        <f>$B$1*((Tavole!$O$87+Tavole!S84)/Tavole!O84)</f>
        <v>738670.6700277473</v>
      </c>
      <c r="H14" s="67">
        <f t="shared" si="0"/>
        <v>738670.6700277473</v>
      </c>
    </row>
    <row r="15" spans="1:8" ht="12.75">
      <c r="A15" t="s">
        <v>105</v>
      </c>
      <c r="B15" s="67">
        <f>$B$1*(Tavole!R76/Tavole!O76)</f>
        <v>3347.8774084059655</v>
      </c>
      <c r="C15" t="s">
        <v>118</v>
      </c>
      <c r="D15" s="76">
        <f>-B15</f>
        <v>-3347.8774084059655</v>
      </c>
      <c r="E15">
        <v>13</v>
      </c>
      <c r="F15" s="67">
        <f>$B$1*((Tavole!$O$87+Tavole!S85)/Tavole!O85)</f>
        <v>765188.8519122676</v>
      </c>
      <c r="H15" s="67">
        <f t="shared" si="0"/>
        <v>765188.8519122676</v>
      </c>
    </row>
    <row r="16" spans="1:8" ht="12.75">
      <c r="A16" t="s">
        <v>106</v>
      </c>
      <c r="B16" s="67">
        <f>$B$1*(Tavole!R77/Tavole!O77)</f>
        <v>3773.729538790129</v>
      </c>
      <c r="C16" t="s">
        <v>119</v>
      </c>
      <c r="D16" s="76">
        <f aca="true" t="shared" si="1" ref="D16:D25">-B16</f>
        <v>-3773.729538790129</v>
      </c>
      <c r="E16">
        <v>14</v>
      </c>
      <c r="F16" s="67">
        <f>$B$1*((Tavole!$O$87+Tavole!S86)/Tavole!O86)</f>
        <v>793457.8105124275</v>
      </c>
      <c r="H16" s="67">
        <f t="shared" si="0"/>
        <v>793457.8105124275</v>
      </c>
    </row>
    <row r="17" spans="1:8" ht="12.75">
      <c r="A17" t="s">
        <v>107</v>
      </c>
      <c r="B17" s="67">
        <f>$B$1*(Tavole!R78/Tavole!O78)</f>
        <v>4214.463041701869</v>
      </c>
      <c r="C17" t="s">
        <v>120</v>
      </c>
      <c r="D17" s="76">
        <f t="shared" si="1"/>
        <v>-4214.463041701869</v>
      </c>
      <c r="E17" s="77">
        <v>15</v>
      </c>
      <c r="F17" s="78">
        <f>$B$1*((Tavole!S87)/Tavole!O87)</f>
        <v>323731.855033724</v>
      </c>
      <c r="H17" s="67">
        <f t="shared" si="0"/>
        <v>323731.855033724</v>
      </c>
    </row>
    <row r="18" spans="1:8" ht="12.75">
      <c r="A18" t="s">
        <v>108</v>
      </c>
      <c r="B18" s="67">
        <f>$B$1*(Tavole!R79/Tavole!O79)</f>
        <v>4698.885485486557</v>
      </c>
      <c r="C18" t="s">
        <v>121</v>
      </c>
      <c r="D18" s="76">
        <f t="shared" si="1"/>
        <v>-4698.885485486557</v>
      </c>
      <c r="E18">
        <v>16</v>
      </c>
      <c r="F18" s="67">
        <f>$B$1*((Tavole!S88)/Tavole!O88)</f>
        <v>329690.8982531059</v>
      </c>
      <c r="H18" s="67">
        <f t="shared" si="0"/>
        <v>329690.8982531059</v>
      </c>
    </row>
    <row r="19" spans="1:8" ht="12.75">
      <c r="A19" t="s">
        <v>109</v>
      </c>
      <c r="B19" s="67">
        <f>$B$1*(Tavole!R80/Tavole!O80)</f>
        <v>5246.298273659262</v>
      </c>
      <c r="C19" t="s">
        <v>122</v>
      </c>
      <c r="D19" s="76">
        <f t="shared" si="1"/>
        <v>-5246.298273659262</v>
      </c>
      <c r="E19">
        <v>17</v>
      </c>
      <c r="F19" s="67">
        <f>$B$1*((Tavole!S89)/Tavole!O89)</f>
        <v>335603.5382035588</v>
      </c>
      <c r="H19" s="67">
        <f t="shared" si="0"/>
        <v>335603.5382035588</v>
      </c>
    </row>
    <row r="20" spans="1:8" ht="12.75">
      <c r="A20" t="s">
        <v>110</v>
      </c>
      <c r="B20" s="67">
        <f>$B$1*(Tavole!R81/Tavole!O81)</f>
        <v>5855.147984269207</v>
      </c>
      <c r="C20" t="s">
        <v>123</v>
      </c>
      <c r="D20" s="76">
        <f t="shared" si="1"/>
        <v>-5855.147984269207</v>
      </c>
      <c r="E20">
        <v>18</v>
      </c>
      <c r="F20" s="67">
        <f>$B$1*((Tavole!S90)/Tavole!O90)</f>
        <v>341506.38948010746</v>
      </c>
      <c r="H20" s="67">
        <f t="shared" si="0"/>
        <v>341506.38948010746</v>
      </c>
    </row>
    <row r="21" spans="1:8" ht="12.75">
      <c r="A21" t="s">
        <v>111</v>
      </c>
      <c r="B21" s="67">
        <f>$B$1*(Tavole!R82/Tavole!O82)</f>
        <v>6507.4539670939375</v>
      </c>
      <c r="C21" t="s">
        <v>124</v>
      </c>
      <c r="D21" s="76">
        <f t="shared" si="1"/>
        <v>-6507.4539670939375</v>
      </c>
      <c r="E21">
        <v>19</v>
      </c>
      <c r="F21" s="67">
        <f>$B$1*((Tavole!S91)/Tavole!O91)</f>
        <v>347387.91757707536</v>
      </c>
      <c r="H21" s="67">
        <f t="shared" si="0"/>
        <v>347387.91757707536</v>
      </c>
    </row>
    <row r="22" spans="1:8" ht="12.75">
      <c r="A22" t="s">
        <v>112</v>
      </c>
      <c r="B22" s="67">
        <f>$B$1*(Tavole!R83/Tavole!O83)</f>
        <v>7213.165501681377</v>
      </c>
      <c r="C22" t="s">
        <v>125</v>
      </c>
      <c r="D22" s="76">
        <f t="shared" si="1"/>
        <v>-7213.165501681377</v>
      </c>
      <c r="E22">
        <v>20</v>
      </c>
      <c r="F22" s="67">
        <f>$B$1*((Tavole!S92)/Tavole!O92)</f>
        <v>353256.14332334657</v>
      </c>
      <c r="H22" s="67">
        <f t="shared" si="0"/>
        <v>353256.14332334657</v>
      </c>
    </row>
    <row r="23" spans="1:8" ht="12.75">
      <c r="A23" t="s">
        <v>113</v>
      </c>
      <c r="B23" s="67">
        <f>$B$1*(Tavole!R84/Tavole!O84)</f>
        <v>7977.575065500241</v>
      </c>
      <c r="C23" t="s">
        <v>126</v>
      </c>
      <c r="D23" s="76">
        <f t="shared" si="1"/>
        <v>-7977.575065500241</v>
      </c>
      <c r="E23">
        <v>21</v>
      </c>
      <c r="F23" s="67">
        <f>$B$1*((Tavole!S93)/Tavole!O93)</f>
        <v>359028.02781880193</v>
      </c>
      <c r="H23" s="67">
        <f t="shared" si="0"/>
        <v>359028.02781880193</v>
      </c>
    </row>
    <row r="24" spans="1:8" ht="12.75">
      <c r="A24" t="s">
        <v>114</v>
      </c>
      <c r="B24" s="67">
        <f>$B$1*(Tavole!R85/Tavole!O85)</f>
        <v>8789.230938753573</v>
      </c>
      <c r="C24" t="s">
        <v>127</v>
      </c>
      <c r="D24" s="76">
        <f t="shared" si="1"/>
        <v>-8789.230938753573</v>
      </c>
      <c r="E24">
        <v>22</v>
      </c>
      <c r="F24" s="67">
        <f>$B$1*((Tavole!S94)/Tavole!O94)</f>
        <v>364798.3625920533</v>
      </c>
      <c r="H24" s="67">
        <f t="shared" si="0"/>
        <v>364798.3625920533</v>
      </c>
    </row>
    <row r="25" spans="1:8" ht="12.75">
      <c r="A25" t="s">
        <v>93</v>
      </c>
      <c r="B25" s="67">
        <f>$B$1*((Tavole!R86+Tavole!O87)/Tavole!O86)</f>
        <v>485436.8932038835</v>
      </c>
      <c r="C25" t="s">
        <v>95</v>
      </c>
      <c r="D25" s="76">
        <f t="shared" si="1"/>
        <v>-485436.8932038835</v>
      </c>
      <c r="E25">
        <v>23</v>
      </c>
      <c r="F25" s="67">
        <f>$B$1*((Tavole!S95)/Tavole!O95)</f>
        <v>370524.45943587244</v>
      </c>
      <c r="H25" s="67">
        <f t="shared" si="0"/>
        <v>370524.45943587244</v>
      </c>
    </row>
    <row r="26" spans="1:8" ht="12.75">
      <c r="A26" t="s">
        <v>128</v>
      </c>
      <c r="B26" s="67">
        <f>$B$1*(Tavole!R87/Tavole!O87)</f>
        <v>10697.033409195428</v>
      </c>
      <c r="C26" t="s">
        <v>129</v>
      </c>
      <c r="D26" s="76">
        <f>-B26</f>
        <v>-10697.033409195428</v>
      </c>
      <c r="E26">
        <v>24</v>
      </c>
      <c r="F26" s="67">
        <f>$B$1*((Tavole!S96)/Tavole!O96)</f>
        <v>376222.2512896662</v>
      </c>
      <c r="H26" s="67">
        <f t="shared" si="0"/>
        <v>376222.2512896662</v>
      </c>
    </row>
    <row r="27" spans="5:8" ht="12.75">
      <c r="E27">
        <v>25</v>
      </c>
      <c r="F27" s="67">
        <f>$B$1*((Tavole!S97)/Tavole!O97)</f>
        <v>381854.98590303597</v>
      </c>
      <c r="H27" s="67">
        <f t="shared" si="0"/>
        <v>381854.98590303597</v>
      </c>
    </row>
    <row r="28" spans="2:8" ht="12.75">
      <c r="B28" s="67">
        <f>B25*(1+B4)</f>
        <v>500000</v>
      </c>
      <c r="E28">
        <v>26</v>
      </c>
      <c r="F28" s="67">
        <f>$B$1*((Tavole!S98)/Tavole!O98)</f>
        <v>387384.33779600984</v>
      </c>
      <c r="H28" s="67">
        <f t="shared" si="0"/>
        <v>387384.33779600984</v>
      </c>
    </row>
    <row r="29" spans="5:8" ht="12.75">
      <c r="E29">
        <v>27</v>
      </c>
      <c r="F29" s="67">
        <f>$B$1*((Tavole!S99)/Tavole!O99)</f>
        <v>392770.02372405987</v>
      </c>
      <c r="H29" s="67">
        <f t="shared" si="0"/>
        <v>392770.02372405987</v>
      </c>
    </row>
    <row r="30" spans="5:8" ht="12.75">
      <c r="E30">
        <v>28</v>
      </c>
      <c r="F30" s="67">
        <f>$B$1*((Tavole!S100)/Tavole!O100)</f>
        <v>398098.9662118589</v>
      </c>
      <c r="H30" s="67">
        <f t="shared" si="0"/>
        <v>398098.9662118589</v>
      </c>
    </row>
    <row r="31" spans="5:8" ht="12.75">
      <c r="E31">
        <v>29</v>
      </c>
      <c r="F31" s="67">
        <f>$B$1*((Tavole!S101)/Tavole!O101)</f>
        <v>403326.0089458221</v>
      </c>
      <c r="H31" s="67">
        <f t="shared" si="0"/>
        <v>403326.0089458221</v>
      </c>
    </row>
    <row r="32" spans="5:8" ht="12.75">
      <c r="E32">
        <v>30</v>
      </c>
      <c r="F32" s="67">
        <f>$B$1*((Tavole!S102)/Tavole!O102)</f>
        <v>408401.1306396379</v>
      </c>
      <c r="H32" s="67">
        <f t="shared" si="0"/>
        <v>408401.1306396379</v>
      </c>
    </row>
    <row r="33" spans="5:8" ht="12.75">
      <c r="E33">
        <v>31</v>
      </c>
      <c r="F33" s="67">
        <f>$B$1*((Tavole!S103)/Tavole!O103)</f>
        <v>413297.25727192906</v>
      </c>
      <c r="H33" s="67">
        <f t="shared" si="0"/>
        <v>413297.25727192906</v>
      </c>
    </row>
    <row r="34" spans="5:8" ht="12.75">
      <c r="E34">
        <v>32</v>
      </c>
      <c r="F34" s="67">
        <f>$B$1*((Tavole!S104)/Tavole!O104)</f>
        <v>417910.6965511749</v>
      </c>
      <c r="H34" s="67">
        <f t="shared" si="0"/>
        <v>417910.6965511749</v>
      </c>
    </row>
    <row r="35" spans="5:8" ht="12.75">
      <c r="E35">
        <v>33</v>
      </c>
      <c r="F35" s="67">
        <f>$B$1*((Tavole!S105)/Tavole!O105)</f>
        <v>422284.1379083982</v>
      </c>
      <c r="H35" s="67">
        <f t="shared" si="0"/>
        <v>422284.1379083982</v>
      </c>
    </row>
    <row r="36" spans="5:8" ht="12.75">
      <c r="E36">
        <v>34</v>
      </c>
      <c r="F36" s="67">
        <f>$B$1*((Tavole!S106)/Tavole!O106)</f>
        <v>426419.00531840144</v>
      </c>
      <c r="H36" s="67">
        <f t="shared" si="0"/>
        <v>426419.00531840144</v>
      </c>
    </row>
    <row r="37" spans="5:8" ht="12.75">
      <c r="E37">
        <v>35</v>
      </c>
      <c r="F37" s="67">
        <f>$B$1*((Tavole!S107)/Tavole!O107)</f>
        <v>430317.0559250456</v>
      </c>
      <c r="H37" s="67">
        <f t="shared" si="0"/>
        <v>430317.0559250456</v>
      </c>
    </row>
    <row r="38" spans="5:8" ht="12.75">
      <c r="E38">
        <v>36</v>
      </c>
      <c r="F38" s="67">
        <f>$B$1*((Tavole!S108)/Tavole!O108)</f>
        <v>433944.4258609179</v>
      </c>
      <c r="H38" s="67">
        <f t="shared" si="0"/>
        <v>433944.4258609179</v>
      </c>
    </row>
    <row r="39" spans="5:8" ht="12.75">
      <c r="E39">
        <v>37</v>
      </c>
      <c r="F39" s="67">
        <f>$B$1*((Tavole!S109)/Tavole!O109)</f>
        <v>437328.5170777515</v>
      </c>
      <c r="H39" s="67">
        <f t="shared" si="0"/>
        <v>437328.5170777515</v>
      </c>
    </row>
    <row r="40" spans="5:8" ht="12.75">
      <c r="E40">
        <v>38</v>
      </c>
      <c r="F40" s="67">
        <f>$B$1*((Tavole!S110)/Tavole!O110)</f>
        <v>440542.99979449826</v>
      </c>
      <c r="H40" s="67">
        <f t="shared" si="0"/>
        <v>440542.99979449826</v>
      </c>
    </row>
    <row r="41" spans="5:8" ht="12.75">
      <c r="E41">
        <v>39</v>
      </c>
      <c r="F41" s="67">
        <f>$B$1*((Tavole!S111)/Tavole!O111)</f>
        <v>443634.70299061725</v>
      </c>
      <c r="H41" s="67">
        <f t="shared" si="0"/>
        <v>443634.70299061725</v>
      </c>
    </row>
    <row r="42" spans="5:8" ht="12.75">
      <c r="E42">
        <v>40</v>
      </c>
      <c r="F42" s="67">
        <f>$B$1*((Tavole!S112)/Tavole!O112)</f>
        <v>446633.6493611411</v>
      </c>
      <c r="H42" s="67">
        <f t="shared" si="0"/>
        <v>446633.6493611411</v>
      </c>
    </row>
    <row r="43" spans="5:8" ht="12.75">
      <c r="E43">
        <v>41</v>
      </c>
      <c r="F43" s="67">
        <f>$B$1*((Tavole!S113)/Tavole!O113)</f>
        <v>449538.714438779</v>
      </c>
      <c r="H43" s="67">
        <f t="shared" si="0"/>
        <v>449538.714438779</v>
      </c>
    </row>
    <row r="44" spans="5:8" ht="12.75">
      <c r="E44">
        <v>42</v>
      </c>
      <c r="F44" s="67">
        <f>$B$1*((Tavole!S114)/Tavole!O114)</f>
        <v>452123.3756881807</v>
      </c>
      <c r="H44" s="67">
        <f t="shared" si="0"/>
        <v>452123.3756881807</v>
      </c>
    </row>
    <row r="45" spans="5:8" ht="12.75">
      <c r="E45">
        <v>43</v>
      </c>
      <c r="F45" s="67">
        <f>$B$1*((Tavole!S115)/Tavole!O115)</f>
        <v>454577.8275988567</v>
      </c>
      <c r="H45" s="67">
        <f t="shared" si="0"/>
        <v>454577.8275988567</v>
      </c>
    </row>
    <row r="46" spans="5:8" ht="12.75">
      <c r="E46">
        <v>44</v>
      </c>
      <c r="F46" s="67">
        <f>$B$1*((Tavole!S116)/Tavole!O116)</f>
        <v>456895.7758266881</v>
      </c>
      <c r="H46" s="67">
        <f t="shared" si="0"/>
        <v>456895.7758266881</v>
      </c>
    </row>
    <row r="47" spans="5:8" ht="12.75">
      <c r="E47">
        <v>45</v>
      </c>
      <c r="F47" s="67">
        <f>$B$1*((Tavole!S117)/Tavole!O117)</f>
        <v>459089.7658641423</v>
      </c>
      <c r="H47" s="67">
        <f t="shared" si="0"/>
        <v>459089.7658641423</v>
      </c>
    </row>
    <row r="48" spans="5:8" ht="12.75">
      <c r="E48">
        <v>46</v>
      </c>
      <c r="F48" s="67">
        <f>$B$1*((Tavole!S118)/Tavole!O118)</f>
        <v>461158.7525642818</v>
      </c>
      <c r="H48" s="67">
        <f t="shared" si="0"/>
        <v>461158.7525642818</v>
      </c>
    </row>
    <row r="49" spans="5:8" ht="12.75">
      <c r="E49">
        <v>47</v>
      </c>
      <c r="F49" s="67">
        <f>$B$1*((Tavole!S119)/Tavole!O119)</f>
        <v>463140.9990836056</v>
      </c>
      <c r="H49" s="67">
        <f t="shared" si="0"/>
        <v>463140.9990836056</v>
      </c>
    </row>
    <row r="50" spans="5:8" ht="12.75">
      <c r="E50">
        <v>48</v>
      </c>
      <c r="F50" s="67">
        <f>$B$1*((Tavole!S120)/Tavole!O120)</f>
        <v>464999.8675132836</v>
      </c>
      <c r="H50" s="67">
        <f t="shared" si="0"/>
        <v>464999.8675132836</v>
      </c>
    </row>
    <row r="51" spans="5:8" ht="12.75">
      <c r="E51">
        <v>49</v>
      </c>
      <c r="F51" s="67">
        <f>$B$1*((Tavole!S121)/Tavole!O121)</f>
        <v>466753.0283183659</v>
      </c>
      <c r="H51" s="67">
        <f t="shared" si="0"/>
        <v>466753.0283183659</v>
      </c>
    </row>
    <row r="52" spans="5:8" ht="12.75">
      <c r="E52">
        <v>50</v>
      </c>
      <c r="F52" s="67">
        <f>$B$1*((Tavole!S122)/Tavole!O122)</f>
        <v>468374.12414727523</v>
      </c>
      <c r="H52" s="67">
        <f t="shared" si="0"/>
        <v>468374.12414727523</v>
      </c>
    </row>
    <row r="53" spans="5:8" ht="12.75">
      <c r="E53">
        <v>51</v>
      </c>
      <c r="F53" s="67">
        <f>$B$1*((Tavole!S123)/Tavole!O123)</f>
        <v>469935.18629623024</v>
      </c>
      <c r="H53" s="67">
        <f t="shared" si="0"/>
        <v>469935.18629623024</v>
      </c>
    </row>
    <row r="54" spans="5:8" ht="12.75">
      <c r="E54">
        <v>52</v>
      </c>
      <c r="F54" s="67">
        <f>$B$1*((Tavole!S124)/Tavole!O124)</f>
        <v>471475.1175250969</v>
      </c>
      <c r="H54" s="67">
        <f t="shared" si="0"/>
        <v>471475.1175250969</v>
      </c>
    </row>
    <row r="55" spans="5:8" ht="12.75">
      <c r="E55">
        <v>53</v>
      </c>
      <c r="F55" s="67">
        <f>$B$1*((Tavole!S125)/Tavole!O125)</f>
        <v>472768.59624522657</v>
      </c>
      <c r="H55" s="67">
        <f t="shared" si="0"/>
        <v>472768.59624522657</v>
      </c>
    </row>
    <row r="56" spans="5:8" ht="12.75">
      <c r="E56">
        <v>54</v>
      </c>
      <c r="F56" s="67">
        <f>$B$1*((Tavole!S126)/Tavole!O126)</f>
        <v>474446.9893429756</v>
      </c>
      <c r="H56" s="67">
        <f t="shared" si="0"/>
        <v>474446.9893429756</v>
      </c>
    </row>
    <row r="57" spans="5:8" ht="12.75">
      <c r="E57">
        <v>55</v>
      </c>
      <c r="F57" s="67">
        <f>$B$1*((Tavole!S127)/Tavole!O127)</f>
        <v>475302.6887780324</v>
      </c>
      <c r="H57" s="67">
        <f t="shared" si="0"/>
        <v>475302.6887780324</v>
      </c>
    </row>
    <row r="58" spans="5:8" ht="12.75">
      <c r="E58">
        <v>56</v>
      </c>
      <c r="F58" s="67">
        <f>$B$1*((Tavole!S128)/Tavole!O128)</f>
        <v>477035.8927710215</v>
      </c>
      <c r="H58" s="67">
        <f t="shared" si="0"/>
        <v>477035.8927710215</v>
      </c>
    </row>
    <row r="59" spans="5:8" ht="12.75">
      <c r="E59">
        <v>57</v>
      </c>
      <c r="F59" s="67">
        <f>$B$1*((Tavole!S129)/Tavole!O129)</f>
        <v>478367.4238853805</v>
      </c>
      <c r="H59" s="67">
        <f t="shared" si="0"/>
        <v>478367.4238853805</v>
      </c>
    </row>
    <row r="60" spans="5:8" ht="12.75">
      <c r="E60">
        <v>58</v>
      </c>
      <c r="F60" s="67">
        <f>$B$1*((Tavole!S130)/Tavole!O130)</f>
        <v>485436.89320388343</v>
      </c>
      <c r="H60" s="67">
        <f t="shared" si="0"/>
        <v>485436.89320388343</v>
      </c>
    </row>
    <row r="61" spans="6:8" ht="12.75">
      <c r="F61" s="67">
        <f>F60*(1+B4)</f>
        <v>499999.99999999994</v>
      </c>
      <c r="H61" s="67">
        <f t="shared" si="0"/>
        <v>499999.99999999994</v>
      </c>
    </row>
    <row r="62" ht="12.75">
      <c r="F62" s="67"/>
    </row>
    <row r="63" ht="12.75">
      <c r="F63" s="67"/>
    </row>
    <row r="64" ht="12.75">
      <c r="F64" s="67"/>
    </row>
  </sheetData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5"/>
  <sheetViews>
    <sheetView zoomScale="80" zoomScaleNormal="80" workbookViewId="0" topLeftCell="K63">
      <selection activeCell="C7" sqref="C7"/>
    </sheetView>
  </sheetViews>
  <sheetFormatPr defaultColWidth="9.140625" defaultRowHeight="12.75"/>
  <cols>
    <col min="1" max="1" width="4.8515625" style="1" bestFit="1" customWidth="1"/>
    <col min="2" max="2" width="11.7109375" style="2" customWidth="1"/>
    <col min="3" max="3" width="7.7109375" style="2" bestFit="1" customWidth="1"/>
    <col min="4" max="4" width="8.7109375" style="2" bestFit="1" customWidth="1"/>
    <col min="5" max="5" width="8.00390625" style="2" bestFit="1" customWidth="1"/>
    <col min="6" max="6" width="11.421875" style="3" bestFit="1" customWidth="1"/>
    <col min="7" max="11" width="11.421875" style="2" bestFit="1" customWidth="1"/>
    <col min="12" max="13" width="11.421875" style="0" bestFit="1" customWidth="1"/>
    <col min="14" max="14" width="11.421875" style="2" bestFit="1" customWidth="1"/>
    <col min="15" max="15" width="12.421875" style="2" bestFit="1" customWidth="1"/>
    <col min="16" max="16" width="11.421875" style="2" bestFit="1" customWidth="1"/>
    <col min="17" max="17" width="9.8515625" style="2" bestFit="1" customWidth="1"/>
    <col min="18" max="18" width="9.28125" style="2" bestFit="1" customWidth="1"/>
    <col min="19" max="19" width="11.421875" style="2" bestFit="1" customWidth="1"/>
    <col min="20" max="20" width="10.28125" style="2" bestFit="1" customWidth="1"/>
    <col min="21" max="22" width="11.7109375" style="2" customWidth="1"/>
    <col min="23" max="25" width="10.7109375" style="2" customWidth="1"/>
    <col min="26" max="26" width="9.140625" style="2" customWidth="1"/>
    <col min="27" max="27" width="11.57421875" style="2" customWidth="1"/>
    <col min="28" max="29" width="9.8515625" style="2" customWidth="1"/>
    <col min="30" max="30" width="10.28125" style="1" customWidth="1"/>
    <col min="31" max="31" width="9.140625" style="2" customWidth="1"/>
    <col min="32" max="32" width="1.7109375" style="2" bestFit="1" customWidth="1"/>
    <col min="33" max="33" width="11.421875" style="50" customWidth="1"/>
    <col min="34" max="34" width="10.28125" style="2" customWidth="1"/>
    <col min="35" max="35" width="4.7109375" style="2" customWidth="1"/>
    <col min="36" max="36" width="12.00390625" style="2" customWidth="1"/>
    <col min="37" max="37" width="9.7109375" style="48" customWidth="1"/>
    <col min="38" max="38" width="10.28125" style="48" customWidth="1"/>
    <col min="39" max="39" width="0" style="3" hidden="1" customWidth="1"/>
    <col min="40" max="41" width="0" style="2" hidden="1" customWidth="1"/>
    <col min="42" max="42" width="11.421875" style="0" customWidth="1"/>
    <col min="43" max="43" width="12.00390625" style="0" customWidth="1"/>
    <col min="44" max="44" width="13.140625" style="0" customWidth="1"/>
    <col min="45" max="45" width="10.140625" style="0" customWidth="1"/>
    <col min="46" max="46" width="11.00390625" style="0" customWidth="1"/>
    <col min="47" max="47" width="11.57421875" style="0" customWidth="1"/>
    <col min="48" max="48" width="13.00390625" style="0" customWidth="1"/>
    <col min="49" max="49" width="12.28125" style="0" customWidth="1"/>
    <col min="50" max="50" width="9.28125" style="0" customWidth="1"/>
    <col min="53" max="53" width="12.8515625" style="0" customWidth="1"/>
    <col min="54" max="54" width="11.8515625" style="0" customWidth="1"/>
    <col min="55" max="55" width="13.140625" style="0" customWidth="1"/>
    <col min="56" max="60" width="15.421875" style="2" customWidth="1"/>
    <col min="61" max="61" width="11.8515625" style="2" customWidth="1"/>
    <col min="62" max="62" width="12.00390625" style="2" customWidth="1"/>
    <col min="63" max="82" width="15.421875" style="2" customWidth="1"/>
    <col min="83" max="83" width="17.00390625" style="2" customWidth="1"/>
    <col min="84" max="255" width="15.421875" style="2" customWidth="1"/>
    <col min="256" max="16384" width="9.140625" style="2" customWidth="1"/>
  </cols>
  <sheetData>
    <row r="1" spans="8:41" ht="15.75" customHeight="1">
      <c r="H1"/>
      <c r="AF1" s="2" t="s">
        <v>0</v>
      </c>
      <c r="AG1"/>
      <c r="AH1"/>
      <c r="AI1"/>
      <c r="AJ1"/>
      <c r="AK1"/>
      <c r="AL1"/>
      <c r="AM1"/>
      <c r="AN1"/>
      <c r="AO1"/>
    </row>
    <row r="2" spans="2:68" ht="19.5" customHeight="1">
      <c r="B2" s="69" t="s">
        <v>1</v>
      </c>
      <c r="C2" s="70"/>
      <c r="D2" s="70"/>
      <c r="E2" s="70"/>
      <c r="F2" s="7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3:68" ht="12.75">
      <c r="C3"/>
      <c r="D3"/>
      <c r="N3"/>
      <c r="O3"/>
      <c r="P3"/>
      <c r="Q3"/>
      <c r="AD3"/>
      <c r="AE3"/>
      <c r="AF3"/>
      <c r="AG3"/>
      <c r="AH3"/>
      <c r="AI3"/>
      <c r="AJ3"/>
      <c r="AK3"/>
      <c r="AL3"/>
      <c r="AM3"/>
      <c r="AN3"/>
      <c r="AO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2:68" ht="13.5" thickBot="1">
      <c r="B4"/>
      <c r="C4"/>
      <c r="D4"/>
      <c r="E4"/>
      <c r="F4" s="7" t="s">
        <v>31</v>
      </c>
      <c r="G4" s="7" t="s">
        <v>44</v>
      </c>
      <c r="H4" s="7" t="s">
        <v>48</v>
      </c>
      <c r="I4" s="7" t="s">
        <v>53</v>
      </c>
      <c r="J4" s="7" t="s">
        <v>34</v>
      </c>
      <c r="K4" s="9" t="s">
        <v>35</v>
      </c>
      <c r="L4" s="7" t="s">
        <v>36</v>
      </c>
      <c r="M4" s="7" t="s">
        <v>57</v>
      </c>
      <c r="N4" s="7" t="s">
        <v>77</v>
      </c>
      <c r="O4"/>
      <c r="P4"/>
      <c r="Q4"/>
      <c r="AE4"/>
      <c r="AF4"/>
      <c r="AG4"/>
      <c r="AH4"/>
      <c r="AI4"/>
      <c r="AJ4"/>
      <c r="AK4"/>
      <c r="AL4"/>
      <c r="AM4"/>
      <c r="AN4"/>
      <c r="AO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5:68" ht="13.5" thickBot="1">
      <c r="E5"/>
      <c r="F5" s="60">
        <f>LOOKUP($C$8,$A:$A,$O:$O)</f>
        <v>21217.836240803546</v>
      </c>
      <c r="G5" s="60">
        <f>LOOKUP($C$8+1,$A:$A,$O:$O)</f>
        <v>20505.054767624788</v>
      </c>
      <c r="H5" s="60">
        <f>LOOKUP($C$8+$C$9,$A:$A,$O:$O)</f>
        <v>17793.852023235264</v>
      </c>
      <c r="I5" s="60">
        <f>LOOKUP($C$8+$C$9+1,$A:$A,$O:$O)</f>
        <v>17141.28611860004</v>
      </c>
      <c r="J5" s="60">
        <f>LOOKUP($C$8+$C$11,$A:$A,$O:$O)</f>
        <v>21217.836240803546</v>
      </c>
      <c r="K5" s="60">
        <f>LOOKUP($C$8+$C$11+1,$A:$A,$O:$O)</f>
        <v>20505.054767624788</v>
      </c>
      <c r="L5" s="60">
        <f>LOOKUP($C$8+$C$10,$A:$A,$O:$O)</f>
        <v>19126.74545951204</v>
      </c>
      <c r="M5" s="60">
        <f>LOOKUP($C$8+$C$10+1,$A:$A,$O:$O)</f>
        <v>18454.944460697032</v>
      </c>
      <c r="N5" s="60">
        <f>LOOKUP($C$8+$C$9+$C$10,$A:$A,$O:$O)</f>
        <v>15861.991642958204</v>
      </c>
      <c r="AE5"/>
      <c r="AF5"/>
      <c r="AG5"/>
      <c r="AH5"/>
      <c r="AI5"/>
      <c r="AJ5"/>
      <c r="AK5"/>
      <c r="AL5"/>
      <c r="AM5"/>
      <c r="AN5"/>
      <c r="AO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2:68" ht="13.5" thickBot="1">
      <c r="B6" s="5" t="s">
        <v>2</v>
      </c>
      <c r="C6" s="6">
        <v>92</v>
      </c>
      <c r="E6"/>
      <c r="F6" s="7" t="s">
        <v>32</v>
      </c>
      <c r="G6" s="7" t="s">
        <v>45</v>
      </c>
      <c r="H6" s="7" t="s">
        <v>49</v>
      </c>
      <c r="I6" s="7" t="s">
        <v>54</v>
      </c>
      <c r="J6" s="7" t="s">
        <v>37</v>
      </c>
      <c r="K6" s="7" t="s">
        <v>38</v>
      </c>
      <c r="L6" s="7" t="s">
        <v>39</v>
      </c>
      <c r="M6" s="7" t="s">
        <v>75</v>
      </c>
      <c r="N6" s="7" t="s">
        <v>78</v>
      </c>
      <c r="AE6"/>
      <c r="AF6"/>
      <c r="AG6"/>
      <c r="AH6"/>
      <c r="AI6"/>
      <c r="AJ6"/>
      <c r="AK6"/>
      <c r="AL6"/>
      <c r="AM6"/>
      <c r="AN6"/>
      <c r="AO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2:68" ht="13.5" thickBot="1">
      <c r="B7" s="8" t="s">
        <v>22</v>
      </c>
      <c r="C7" s="10">
        <v>0.03</v>
      </c>
      <c r="E7"/>
      <c r="F7" s="59">
        <f>LOOKUP($C$8,$A:$A,$P:$P)</f>
        <v>388938.42939476616</v>
      </c>
      <c r="G7" s="59">
        <f>LOOKUP($C$8+1,$A:$A,$P:$P)</f>
        <v>367720.5931539626</v>
      </c>
      <c r="H7" s="59">
        <f>LOOKUP($C$8+$C$9,$A:$A,$P:$P)</f>
        <v>289824.71917870286</v>
      </c>
      <c r="I7" s="59">
        <f>LOOKUP($C$8+$C$9+1,$A:$A,$P:$P)</f>
        <v>272030.86715546757</v>
      </c>
      <c r="J7" s="59">
        <f>LOOKUP($C$8+$C$11,$A:$A,$P:$P)</f>
        <v>388938.42939476616</v>
      </c>
      <c r="K7" s="59">
        <f>LOOKUP($C$8+$C$11+1,$A:$A,$P:$P)</f>
        <v>367720.5931539626</v>
      </c>
      <c r="L7" s="59">
        <f>LOOKUP($C$8+$C$10,$A:$A,$P:$P)</f>
        <v>327406.409098912</v>
      </c>
      <c r="M7" s="59">
        <f>LOOKUP($C$8+$C$10+1,$A:$A,$P:$P)</f>
        <v>308279.66363939986</v>
      </c>
      <c r="N7" s="59">
        <f>LOOKUP($C$8+$C$9+$C$10,$A:$A,$P:$P)</f>
        <v>238392.03831267156</v>
      </c>
      <c r="O7"/>
      <c r="P7"/>
      <c r="Q7"/>
      <c r="AE7"/>
      <c r="AF7"/>
      <c r="AG7"/>
      <c r="AH7"/>
      <c r="AI7"/>
      <c r="AJ7"/>
      <c r="AK7"/>
      <c r="AL7"/>
      <c r="AM7"/>
      <c r="AN7"/>
      <c r="AO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2:68" ht="13.5" thickBot="1">
      <c r="B8" s="8" t="s">
        <v>23</v>
      </c>
      <c r="C8" s="10">
        <v>50</v>
      </c>
      <c r="E8"/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76</v>
      </c>
      <c r="N8" s="7" t="s">
        <v>79</v>
      </c>
      <c r="O8"/>
      <c r="P8"/>
      <c r="Q8"/>
      <c r="AE8"/>
      <c r="AF8"/>
      <c r="AG8"/>
      <c r="AH8"/>
      <c r="AI8"/>
      <c r="AJ8"/>
      <c r="AK8"/>
      <c r="AL8"/>
      <c r="AM8"/>
      <c r="AN8"/>
      <c r="AO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2:68" ht="13.5" thickBot="1">
      <c r="B9" s="8" t="s">
        <v>24</v>
      </c>
      <c r="C9" s="10">
        <v>5</v>
      </c>
      <c r="E9"/>
      <c r="F9" s="62">
        <f>LOOKUP($C$8,$A:$A,$Q:$Q)</f>
        <v>5178618.507923254</v>
      </c>
      <c r="G9" s="62">
        <f>LOOKUP($C$8+1,$A:$A,$Q:$Q)</f>
        <v>4789680.078528488</v>
      </c>
      <c r="H9" s="62">
        <f>LOOKUP($C$8+$C$9,$A:$A,$Q:$Q)</f>
        <v>3439057.8742498746</v>
      </c>
      <c r="I9" s="62">
        <f>LOOKUP($C$8+$C$9+1,$A:$A,$Q:$Q)</f>
        <v>3149233.1550711715</v>
      </c>
      <c r="J9" s="62">
        <f>LOOKUP($C$8+$C$11,$A:$A,$Q:$Q)</f>
        <v>5178618.507923254</v>
      </c>
      <c r="K9" s="62">
        <f>LOOKUP($C$8+$C$11+1,$A:$A,$Q:$Q)</f>
        <v>4789680.078528488</v>
      </c>
      <c r="L9" s="62">
        <f>LOOKUP($C$8+$C$10,$A:$A,$Q:$Q)</f>
        <v>4074743.9469881854</v>
      </c>
      <c r="M9" s="62">
        <f>LOOKUP($C$8+$C$10+1,$A:$A,$Q:$Q)</f>
        <v>3747337.537889274</v>
      </c>
      <c r="N9" s="62">
        <f>LOOKUP($C$8+$C$9+$C$10,$A:$A,$Q:$Q)</f>
        <v>2622312.7068788367</v>
      </c>
      <c r="O9"/>
      <c r="P9"/>
      <c r="Q9"/>
      <c r="AE9"/>
      <c r="AF9"/>
      <c r="AG9"/>
      <c r="AH9"/>
      <c r="AI9"/>
      <c r="AJ9"/>
      <c r="AK9"/>
      <c r="AL9"/>
      <c r="AM9"/>
      <c r="AN9"/>
      <c r="AO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2:68" ht="13.5" thickBot="1">
      <c r="B10" s="8" t="s">
        <v>25</v>
      </c>
      <c r="C10" s="10">
        <v>3</v>
      </c>
      <c r="E10"/>
      <c r="F10" s="7" t="s">
        <v>65</v>
      </c>
      <c r="G10" s="7" t="s">
        <v>66</v>
      </c>
      <c r="H10" s="7" t="s">
        <v>67</v>
      </c>
      <c r="I10" s="7" t="s">
        <v>68</v>
      </c>
      <c r="J10" s="7" t="s">
        <v>69</v>
      </c>
      <c r="K10" s="7" t="s">
        <v>70</v>
      </c>
      <c r="L10" s="7" t="s">
        <v>71</v>
      </c>
      <c r="M10" s="7" t="s">
        <v>72</v>
      </c>
      <c r="N10" s="7" t="s">
        <v>80</v>
      </c>
      <c r="O10"/>
      <c r="P10"/>
      <c r="Q10"/>
      <c r="AE10"/>
      <c r="AF10"/>
      <c r="AG10"/>
      <c r="AH10"/>
      <c r="AI10"/>
      <c r="AJ10"/>
      <c r="AK10"/>
      <c r="AL10"/>
      <c r="AM10"/>
      <c r="AN10"/>
      <c r="AO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2:68" ht="13.5" thickBot="1">
      <c r="B11" s="13" t="s">
        <v>26</v>
      </c>
      <c r="C11" s="54">
        <v>0</v>
      </c>
      <c r="E11"/>
      <c r="F11" s="60">
        <f>LOOKUP($C$8,$A:$A,$R:$R)</f>
        <v>94.78624286409195</v>
      </c>
      <c r="G11" s="60">
        <f>LOOKUP($C$8+1,$A:$A,$R:$R)</f>
        <v>98.69087531670947</v>
      </c>
      <c r="H11" s="60">
        <f>LOOKUP($C$8+$C$9,$A:$A,$R:$R)</f>
        <v>134.29836997788684</v>
      </c>
      <c r="I11" s="60">
        <f>LOOKUP($C$8+$C$9+1,$A:$A,$R:$R)</f>
        <v>144.48263366815428</v>
      </c>
      <c r="J11" s="60">
        <f>LOOKUP($C$8+$C$11,$A:$A,$R:$R)</f>
        <v>94.78624286409195</v>
      </c>
      <c r="K11" s="60">
        <f>LOOKUP($C$8+$C$11+1,$A:$A,$R:$R)</f>
        <v>98.69087531670947</v>
      </c>
      <c r="L11" s="60">
        <f>LOOKUP($C$8+$C$10,$A:$A,$R:$R)</f>
        <v>114.71132523698394</v>
      </c>
      <c r="M11" s="60">
        <f>LOOKUP($C$8+$C$10+1,$A:$A,$R:$R)</f>
        <v>123.56978326670882</v>
      </c>
      <c r="N11" s="60">
        <f>LOOKUP($C$8+$C$9+$C$10,$A:$A,$R:$R)</f>
        <v>166.43347874649854</v>
      </c>
      <c r="O11"/>
      <c r="P11"/>
      <c r="Q11"/>
      <c r="S11" s="11"/>
      <c r="AE11"/>
      <c r="AF11"/>
      <c r="AG11"/>
      <c r="AH11"/>
      <c r="AI11"/>
      <c r="AJ11"/>
      <c r="AK11"/>
      <c r="AL11"/>
      <c r="AM11"/>
      <c r="AN11"/>
      <c r="AO11"/>
      <c r="BD11" s="12"/>
      <c r="BE11" s="12"/>
      <c r="BF11" s="12"/>
      <c r="BG11" s="12"/>
      <c r="BH11" s="12"/>
      <c r="BI11"/>
      <c r="BJ11"/>
      <c r="BK11"/>
      <c r="BL11"/>
      <c r="BM11"/>
      <c r="BN11"/>
      <c r="BO11"/>
      <c r="BP11"/>
    </row>
    <row r="12" spans="5:68" ht="13.5" thickBot="1">
      <c r="E12"/>
      <c r="F12" s="7" t="s">
        <v>27</v>
      </c>
      <c r="G12" s="7" t="s">
        <v>43</v>
      </c>
      <c r="H12" s="7" t="s">
        <v>47</v>
      </c>
      <c r="I12" s="7" t="s">
        <v>51</v>
      </c>
      <c r="J12" s="7" t="s">
        <v>28</v>
      </c>
      <c r="K12" s="7" t="s">
        <v>29</v>
      </c>
      <c r="L12" s="7" t="s">
        <v>30</v>
      </c>
      <c r="M12" s="7" t="s">
        <v>56</v>
      </c>
      <c r="N12" s="7" t="s">
        <v>81</v>
      </c>
      <c r="O12"/>
      <c r="P12"/>
      <c r="Q12"/>
      <c r="AE12"/>
      <c r="AF12"/>
      <c r="AG12"/>
      <c r="AH12"/>
      <c r="AI12"/>
      <c r="AJ12"/>
      <c r="AK12"/>
      <c r="AL12"/>
      <c r="AM12"/>
      <c r="AN12"/>
      <c r="AO12"/>
      <c r="BD12" s="12"/>
      <c r="BE12" s="12"/>
      <c r="BF12" s="12"/>
      <c r="BG12" s="12"/>
      <c r="BH12" s="12"/>
      <c r="BI12"/>
      <c r="BJ12"/>
      <c r="BK12"/>
      <c r="BL12"/>
      <c r="BM12"/>
      <c r="BN12"/>
      <c r="BO12"/>
      <c r="BP12"/>
    </row>
    <row r="13" spans="5:68" ht="13.5" thickBot="1">
      <c r="E13"/>
      <c r="F13" s="60">
        <f>LOOKUP($C$8,$A:$A,$S:$S)</f>
        <v>9889.532472023957</v>
      </c>
      <c r="G13" s="60">
        <f>LOOKUP($C$8+1,$A:$A,$S:$S)</f>
        <v>9794.746229159862</v>
      </c>
      <c r="H13" s="60">
        <f>LOOKUP($C$8+$C$9,$A:$A,$S:$S)</f>
        <v>9352.355348127416</v>
      </c>
      <c r="I13" s="60">
        <f>LOOKUP($C$8+$C$9+1,$A:$A,$S:$S)</f>
        <v>9218.05697814953</v>
      </c>
      <c r="J13" s="60">
        <f>LOOKUP($C$8+$C$11,$A:$A,$S:$S)</f>
        <v>9889.532472023957</v>
      </c>
      <c r="K13" s="60">
        <f>LOOKUP($C$8+$C$11+1,$A:$A,$S:$S)</f>
        <v>9794.746229159862</v>
      </c>
      <c r="L13" s="60">
        <f>LOOKUP($C$8+$C$10,$A:$A,$S:$S)</f>
        <v>9590.636456631111</v>
      </c>
      <c r="M13" s="60">
        <f>LOOKUP($C$8+$C$10+1,$A:$A,$S:$S)</f>
        <v>9475.925131394126</v>
      </c>
      <c r="N13" s="60">
        <f>LOOKUP($C$8+$C$9+$C$10,$A:$A,$S:$S)</f>
        <v>8918.53421637554</v>
      </c>
      <c r="O13"/>
      <c r="P13"/>
      <c r="Q13"/>
      <c r="AE13"/>
      <c r="AF13"/>
      <c r="AG13"/>
      <c r="AH13"/>
      <c r="AI13"/>
      <c r="AJ13"/>
      <c r="AK13"/>
      <c r="AL13"/>
      <c r="AM13"/>
      <c r="AN13"/>
      <c r="AO13"/>
      <c r="BD13" s="12"/>
      <c r="BE13" s="12"/>
      <c r="BF13" s="12"/>
      <c r="BG13" s="12"/>
      <c r="BH13" s="12"/>
      <c r="BI13"/>
      <c r="BJ13"/>
      <c r="BK13"/>
      <c r="BL13"/>
      <c r="BM13"/>
      <c r="BN13"/>
      <c r="BO13"/>
      <c r="BP13"/>
    </row>
    <row r="14" spans="5:68" ht="13.5" thickBot="1">
      <c r="E14"/>
      <c r="F14" s="7" t="s">
        <v>33</v>
      </c>
      <c r="G14" s="7" t="s">
        <v>46</v>
      </c>
      <c r="H14" s="7" t="s">
        <v>50</v>
      </c>
      <c r="I14" s="7" t="s">
        <v>55</v>
      </c>
      <c r="J14" s="7" t="s">
        <v>40</v>
      </c>
      <c r="K14" s="7" t="s">
        <v>41</v>
      </c>
      <c r="L14" s="7" t="s">
        <v>42</v>
      </c>
      <c r="M14" s="7" t="s">
        <v>73</v>
      </c>
      <c r="N14" s="7" t="s">
        <v>82</v>
      </c>
      <c r="O14"/>
      <c r="P14"/>
      <c r="Q14"/>
      <c r="AE14"/>
      <c r="AF14"/>
      <c r="AG14"/>
      <c r="AH14"/>
      <c r="AI14"/>
      <c r="AJ14"/>
      <c r="AK14"/>
      <c r="AL14"/>
      <c r="AM14"/>
      <c r="AN14"/>
      <c r="AO14"/>
      <c r="BD14" s="12"/>
      <c r="BE14" s="12"/>
      <c r="BF14" s="12"/>
      <c r="BG14" s="12"/>
      <c r="BH14" s="12"/>
      <c r="BI14"/>
      <c r="BJ14"/>
      <c r="BK14"/>
      <c r="BL14"/>
      <c r="BM14"/>
      <c r="BN14"/>
      <c r="BO14"/>
      <c r="BP14"/>
    </row>
    <row r="15" spans="5:68" ht="13.5" thickBot="1">
      <c r="E15"/>
      <c r="F15" s="59">
        <f>LOOKUP($C$8,$A:$A,$T:$T)</f>
        <v>238104.8806203024</v>
      </c>
      <c r="G15" s="59">
        <f>LOOKUP($C$8+1,$A:$A,$T:$T)</f>
        <v>228215.34814827843</v>
      </c>
      <c r="H15" s="59">
        <f>LOOKUP($C$8+$C$9,$A:$A,$T:$T)</f>
        <v>189657.98497725022</v>
      </c>
      <c r="I15" s="59">
        <f>LOOKUP($C$8+$C$9+1,$A:$A,$T:$T)</f>
        <v>180305.6296291228</v>
      </c>
      <c r="J15" s="59">
        <f>LOOKUP($C$8+$C$11,$A:$A,$T:$T)</f>
        <v>238104.8806203024</v>
      </c>
      <c r="K15" s="59">
        <f>LOOKUP($C$8+$C$11+1,$A:$A,$T:$T)</f>
        <v>228215.34814827843</v>
      </c>
      <c r="L15" s="59">
        <f>LOOKUP($C$8+$C$10,$A:$A,$T:$T)</f>
        <v>208724.54656527546</v>
      </c>
      <c r="M15" s="59">
        <f>LOOKUP($C$8+$C$10+1,$A:$A,$T:$T)</f>
        <v>199133.91010864434</v>
      </c>
      <c r="N15" s="59">
        <f>LOOKUP($C$8+$C$9+$C$10,$A:$A,$T:$T)</f>
        <v>162013.99830649182</v>
      </c>
      <c r="O15"/>
      <c r="P15"/>
      <c r="Q15"/>
      <c r="AE15"/>
      <c r="AF15"/>
      <c r="AG15"/>
      <c r="AH15"/>
      <c r="AI15"/>
      <c r="AJ15"/>
      <c r="AK15"/>
      <c r="AL15"/>
      <c r="AM15"/>
      <c r="AN15"/>
      <c r="AO15"/>
      <c r="BD15" s="12"/>
      <c r="BE15" s="12"/>
      <c r="BF15" s="12"/>
      <c r="BG15" s="12"/>
      <c r="BH15" s="12"/>
      <c r="BI15"/>
      <c r="BJ15"/>
      <c r="BK15"/>
      <c r="BL15"/>
      <c r="BM15"/>
      <c r="BN15"/>
      <c r="BO15"/>
      <c r="BP15"/>
    </row>
    <row r="16" spans="5:68" ht="12.75">
      <c r="E16"/>
      <c r="N16"/>
      <c r="O16"/>
      <c r="P16"/>
      <c r="Q16"/>
      <c r="AE16"/>
      <c r="AF16"/>
      <c r="AG16"/>
      <c r="AH16"/>
      <c r="AI16"/>
      <c r="AJ16"/>
      <c r="AK16"/>
      <c r="AL16"/>
      <c r="AM16"/>
      <c r="AN16"/>
      <c r="AO16"/>
      <c r="BD16" s="12"/>
      <c r="BE16" s="12"/>
      <c r="BF16" s="12"/>
      <c r="BG16" s="12"/>
      <c r="BH16" s="12"/>
      <c r="BI16"/>
      <c r="BJ16"/>
      <c r="BK16"/>
      <c r="BL16"/>
      <c r="BM16"/>
      <c r="BN16"/>
      <c r="BO16"/>
      <c r="BP16"/>
    </row>
    <row r="17" spans="5:68" ht="12.75">
      <c r="E17"/>
      <c r="N17"/>
      <c r="O17"/>
      <c r="P17"/>
      <c r="Q17"/>
      <c r="AE17"/>
      <c r="AF17"/>
      <c r="AG17"/>
      <c r="AH17"/>
      <c r="AI17"/>
      <c r="AJ17"/>
      <c r="AK17"/>
      <c r="AL17"/>
      <c r="AM17"/>
      <c r="AN17"/>
      <c r="AO17"/>
      <c r="BD17" s="12"/>
      <c r="BE17" s="12"/>
      <c r="BF17" s="12"/>
      <c r="BG17" s="12"/>
      <c r="BH17" s="12"/>
      <c r="BI17"/>
      <c r="BJ17"/>
      <c r="BK17"/>
      <c r="BL17"/>
      <c r="BM17"/>
      <c r="BN17"/>
      <c r="BO17"/>
      <c r="BP17"/>
    </row>
    <row r="18" spans="1:68" ht="12.75">
      <c r="A18" s="31"/>
      <c r="B18" s="31"/>
      <c r="C18" s="58"/>
      <c r="D18" s="20"/>
      <c r="E18"/>
      <c r="F18"/>
      <c r="O18"/>
      <c r="P18"/>
      <c r="Q18" s="63"/>
      <c r="R18"/>
      <c r="S18"/>
      <c r="T18" s="1"/>
      <c r="U18" s="1"/>
      <c r="V18"/>
      <c r="W18"/>
      <c r="X18"/>
      <c r="Y18"/>
      <c r="Z18"/>
      <c r="AA18"/>
      <c r="AB18"/>
      <c r="AC18"/>
      <c r="AD18"/>
      <c r="AE18"/>
      <c r="AF18"/>
      <c r="AG18" s="18"/>
      <c r="AH18" s="19"/>
      <c r="AI18"/>
      <c r="AJ18"/>
      <c r="AK18"/>
      <c r="AL18" s="12"/>
      <c r="AM18" s="12"/>
      <c r="AN18" s="12"/>
      <c r="AO18" s="12"/>
      <c r="BD18" s="14"/>
      <c r="BE18" s="14"/>
      <c r="BF18" s="15"/>
      <c r="BG18" s="16"/>
      <c r="BH18" s="17"/>
      <c r="BI18"/>
      <c r="BJ18"/>
      <c r="BK18"/>
      <c r="BL18"/>
      <c r="BM18"/>
      <c r="BN18"/>
      <c r="BO18"/>
      <c r="BP18"/>
    </row>
    <row r="19" spans="2:68" ht="13.5" thickBot="1">
      <c r="B19" s="20"/>
      <c r="C19" s="21"/>
      <c r="E19" s="22"/>
      <c r="F19" s="22"/>
      <c r="O19"/>
      <c r="P19"/>
      <c r="Q19" s="64"/>
      <c r="R19"/>
      <c r="S19"/>
      <c r="T19" s="1"/>
      <c r="U19" s="1"/>
      <c r="V19"/>
      <c r="W19"/>
      <c r="X19"/>
      <c r="Y19"/>
      <c r="Z19"/>
      <c r="AA19"/>
      <c r="AB19"/>
      <c r="AC19"/>
      <c r="AD19"/>
      <c r="AE19"/>
      <c r="AF19"/>
      <c r="AG19" s="18"/>
      <c r="AH19"/>
      <c r="AI19"/>
      <c r="AJ19"/>
      <c r="AK19"/>
      <c r="AL19" s="12"/>
      <c r="AM19" s="12"/>
      <c r="AN19" s="12"/>
      <c r="AO19" s="12"/>
      <c r="BD19" s="14"/>
      <c r="BE19" s="14"/>
      <c r="BF19" s="15"/>
      <c r="BG19" s="16"/>
      <c r="BH19" s="17"/>
      <c r="BI19"/>
      <c r="BJ19"/>
      <c r="BK19"/>
      <c r="BL19"/>
      <c r="BM19"/>
      <c r="BN19"/>
      <c r="BO19"/>
      <c r="BP19"/>
    </row>
    <row r="20" spans="2:68" ht="13.5" thickBot="1">
      <c r="B20"/>
      <c r="O20" s="72" t="s">
        <v>74</v>
      </c>
      <c r="P20" s="73"/>
      <c r="Q20" s="73"/>
      <c r="R20" s="74">
        <f>C7</f>
        <v>0.03</v>
      </c>
      <c r="S20" s="74"/>
      <c r="T20" s="75"/>
      <c r="V20"/>
      <c r="W20"/>
      <c r="X20"/>
      <c r="Y20"/>
      <c r="Z20"/>
      <c r="AA20"/>
      <c r="AB20"/>
      <c r="AC20"/>
      <c r="AD20"/>
      <c r="AE20"/>
      <c r="AF20"/>
      <c r="AG20"/>
      <c r="AH20" s="23"/>
      <c r="AI20"/>
      <c r="AJ20"/>
      <c r="AK20"/>
      <c r="AL20" s="12"/>
      <c r="AM20" s="12"/>
      <c r="AN20" s="12"/>
      <c r="AO20" s="12"/>
      <c r="BD20" s="14"/>
      <c r="BE20" s="14"/>
      <c r="BF20" s="15"/>
      <c r="BG20" s="16"/>
      <c r="BH20" s="17"/>
      <c r="BI20"/>
      <c r="BJ20"/>
      <c r="BK20"/>
      <c r="BL20"/>
      <c r="BM20"/>
      <c r="BN20"/>
      <c r="BO20"/>
      <c r="BP20"/>
    </row>
    <row r="21" spans="1:68" ht="14.25" customHeight="1">
      <c r="A21" s="24" t="s">
        <v>7</v>
      </c>
      <c r="B21" s="25" t="s">
        <v>8</v>
      </c>
      <c r="C21" s="26" t="s">
        <v>9</v>
      </c>
      <c r="D21" s="25" t="s">
        <v>10</v>
      </c>
      <c r="E21" s="27" t="s">
        <v>11</v>
      </c>
      <c r="F21" s="25" t="s">
        <v>12</v>
      </c>
      <c r="G21" s="26" t="s">
        <v>13</v>
      </c>
      <c r="H21" s="25" t="s">
        <v>14</v>
      </c>
      <c r="I21" s="26" t="s">
        <v>15</v>
      </c>
      <c r="J21" s="25" t="s">
        <v>16</v>
      </c>
      <c r="K21" s="26" t="s">
        <v>17</v>
      </c>
      <c r="L21" s="24" t="s">
        <v>7</v>
      </c>
      <c r="M21" s="28" t="s">
        <v>18</v>
      </c>
      <c r="N21" s="29" t="s">
        <v>19</v>
      </c>
      <c r="O21" s="30" t="s">
        <v>4</v>
      </c>
      <c r="P21" s="30" t="s">
        <v>5</v>
      </c>
      <c r="Q21" s="30" t="s">
        <v>52</v>
      </c>
      <c r="R21" s="30" t="s">
        <v>20</v>
      </c>
      <c r="S21" s="30" t="s">
        <v>3</v>
      </c>
      <c r="T21" s="30" t="s">
        <v>6</v>
      </c>
      <c r="U21" s="31"/>
      <c r="V21"/>
      <c r="W21"/>
      <c r="X21"/>
      <c r="Y21"/>
      <c r="Z21"/>
      <c r="AA21"/>
      <c r="AB21"/>
      <c r="AE21"/>
      <c r="AF21"/>
      <c r="AG21"/>
      <c r="AH21"/>
      <c r="AI21"/>
      <c r="AJ21"/>
      <c r="AK21"/>
      <c r="AL21" s="12"/>
      <c r="AM21" s="12"/>
      <c r="AN21" s="12"/>
      <c r="AO21" s="12"/>
      <c r="BD21" s="14"/>
      <c r="BE21" s="14"/>
      <c r="BF21" s="15"/>
      <c r="BG21" s="16"/>
      <c r="BH21" s="17"/>
      <c r="BI21"/>
      <c r="BJ21"/>
      <c r="BK21"/>
      <c r="BL21"/>
      <c r="BM21"/>
      <c r="BN21"/>
      <c r="BO21"/>
      <c r="BP21"/>
    </row>
    <row r="22" spans="1:68" ht="12.75">
      <c r="A22" s="32">
        <v>0</v>
      </c>
      <c r="B22" s="15">
        <v>6753</v>
      </c>
      <c r="C22" s="33">
        <v>100000</v>
      </c>
      <c r="D22" s="34">
        <v>4573</v>
      </c>
      <c r="E22">
        <v>100000</v>
      </c>
      <c r="F22" s="35">
        <v>3080</v>
      </c>
      <c r="G22" s="36">
        <v>100000</v>
      </c>
      <c r="H22" s="37">
        <v>1533</v>
      </c>
      <c r="I22" s="33">
        <v>100000</v>
      </c>
      <c r="J22" s="38">
        <v>879</v>
      </c>
      <c r="K22" s="39">
        <v>100000</v>
      </c>
      <c r="L22" s="32">
        <v>0</v>
      </c>
      <c r="M22" s="40">
        <f aca="true" t="shared" si="0" ref="M22:M53">IF($C$6=71,F22,IF($C$6=81,H22,IF($C$6=51,B22,IF($C$6=61,D22,IF($C$6=92,J22)))))</f>
        <v>879</v>
      </c>
      <c r="N22" s="40">
        <f aca="true" t="shared" si="1" ref="N22:N53">IF($C$6=71,G22,IF($C$6=81,I22,IF($C$6=51,C22,IF($C$6=61,E22,IF($C$6=92,K22)))))</f>
        <v>100000</v>
      </c>
      <c r="O22" s="56">
        <f aca="true" t="shared" si="2" ref="O22:O53">((1+$C$7)^-A22)*IF($C$6=71,G22,IF($C$6=81,I22,IF($C$6=51,C22,IF($C$6=61,E22,IF($C$6=92,K22)))))</f>
        <v>100000</v>
      </c>
      <c r="P22" s="55">
        <f>SUM(O22:$O$131)</f>
        <v>2986028.857943157</v>
      </c>
      <c r="Q22" s="61">
        <f>SUM(P22:P$131)</f>
        <v>74917458.94874972</v>
      </c>
      <c r="R22" s="56">
        <f aca="true" t="shared" si="3" ref="R22:R53">((1+$C$7)^-(A22+1))*IF($C$6=71,F22,IF($C$6=81,H22,IF($C$6=51,B22,IF($C$6=61,D22,IF($C$6=92,J22)))))</f>
        <v>853.3980582524272</v>
      </c>
      <c r="S22" s="57">
        <f>SUM(R22:$R$131)</f>
        <v>13028.285690976021</v>
      </c>
      <c r="T22" s="55">
        <f>SUM(S22:$S$131)</f>
        <v>803966.9468145261</v>
      </c>
      <c r="U22" s="20"/>
      <c r="V22"/>
      <c r="W22"/>
      <c r="X22"/>
      <c r="Y22"/>
      <c r="Z22"/>
      <c r="AA22"/>
      <c r="AB22"/>
      <c r="AE22"/>
      <c r="AF22"/>
      <c r="AG22"/>
      <c r="AH22"/>
      <c r="AI22"/>
      <c r="AJ22"/>
      <c r="AK22"/>
      <c r="AL22" s="12"/>
      <c r="AM22" s="12"/>
      <c r="AN22" s="12"/>
      <c r="AO22" s="12"/>
      <c r="BD22" s="14"/>
      <c r="BE22" s="14"/>
      <c r="BF22" s="15"/>
      <c r="BG22" s="16"/>
      <c r="BH22" s="17"/>
      <c r="BI22"/>
      <c r="BJ22"/>
      <c r="BK22"/>
      <c r="BL22"/>
      <c r="BM22"/>
      <c r="BN22"/>
      <c r="BO22"/>
      <c r="BP22"/>
    </row>
    <row r="23" spans="1:68" ht="12.75">
      <c r="A23" s="32">
        <f aca="true" t="shared" si="4" ref="A23:A86">A22+1</f>
        <v>1</v>
      </c>
      <c r="B23" s="15">
        <v>955</v>
      </c>
      <c r="C23" s="33">
        <f aca="true" t="shared" si="5" ref="C23:C86">C22-B22</f>
        <v>93247</v>
      </c>
      <c r="D23" s="34">
        <v>375</v>
      </c>
      <c r="E23">
        <f aca="true" t="shared" si="6" ref="E23:E86">E22-D22</f>
        <v>95427</v>
      </c>
      <c r="F23" s="35">
        <v>150</v>
      </c>
      <c r="G23" s="36">
        <f aca="true" t="shared" si="7" ref="G23:G86">G22-F22</f>
        <v>96920</v>
      </c>
      <c r="H23" s="37">
        <v>76</v>
      </c>
      <c r="I23" s="33">
        <f aca="true" t="shared" si="8" ref="I23:I86">I22-H22</f>
        <v>98467</v>
      </c>
      <c r="J23" s="15">
        <v>46</v>
      </c>
      <c r="K23" s="41">
        <f>K22-J22</f>
        <v>99121</v>
      </c>
      <c r="L23" s="32">
        <f aca="true" t="shared" si="9" ref="L23:L86">L22+1</f>
        <v>1</v>
      </c>
      <c r="M23" s="40">
        <f t="shared" si="0"/>
        <v>46</v>
      </c>
      <c r="N23" s="40">
        <f t="shared" si="1"/>
        <v>99121</v>
      </c>
      <c r="O23" s="57">
        <f t="shared" si="2"/>
        <v>96233.98058252428</v>
      </c>
      <c r="P23" s="55">
        <f>SUM(O23:$O$131)</f>
        <v>2886028.857943157</v>
      </c>
      <c r="Q23" s="61">
        <f>SUM(P23:P$131)</f>
        <v>71931430.09080656</v>
      </c>
      <c r="R23" s="57">
        <f t="shared" si="3"/>
        <v>43.3594118201527</v>
      </c>
      <c r="S23" s="57">
        <f>SUM(R23:$R$131)</f>
        <v>12174.887632723598</v>
      </c>
      <c r="T23" s="55">
        <f>SUM(S23:$S$131)</f>
        <v>790938.66112355</v>
      </c>
      <c r="U23" s="20"/>
      <c r="V23"/>
      <c r="W23"/>
      <c r="X23"/>
      <c r="Y23"/>
      <c r="Z23"/>
      <c r="AA23"/>
      <c r="AB23"/>
      <c r="AE23"/>
      <c r="AF23"/>
      <c r="AG23"/>
      <c r="AH23"/>
      <c r="AI23"/>
      <c r="AJ23"/>
      <c r="AK23"/>
      <c r="AL23" s="12"/>
      <c r="AM23" s="12"/>
      <c r="AN23" s="12"/>
      <c r="AO23" s="12"/>
      <c r="BD23" s="14"/>
      <c r="BE23" s="14"/>
      <c r="BF23" s="15"/>
      <c r="BG23" s="16"/>
      <c r="BH23" s="17"/>
      <c r="BI23"/>
      <c r="BJ23"/>
      <c r="BK23"/>
      <c r="BL23"/>
      <c r="BM23"/>
      <c r="BN23"/>
      <c r="BO23"/>
      <c r="BP23"/>
    </row>
    <row r="24" spans="1:68" ht="13.5" customHeight="1">
      <c r="A24" s="32">
        <f t="shared" si="4"/>
        <v>2</v>
      </c>
      <c r="B24" s="15">
        <v>327</v>
      </c>
      <c r="C24" s="33">
        <f t="shared" si="5"/>
        <v>92292</v>
      </c>
      <c r="D24" s="34">
        <v>167</v>
      </c>
      <c r="E24">
        <f t="shared" si="6"/>
        <v>95052</v>
      </c>
      <c r="F24" s="35">
        <v>94</v>
      </c>
      <c r="G24" s="36">
        <f t="shared" si="7"/>
        <v>96770</v>
      </c>
      <c r="H24" s="37">
        <v>52</v>
      </c>
      <c r="I24" s="33">
        <f t="shared" si="8"/>
        <v>98391</v>
      </c>
      <c r="J24" s="15">
        <v>33</v>
      </c>
      <c r="K24" s="41">
        <f aca="true" t="shared" si="10" ref="K24:K87">K23-J23</f>
        <v>99075</v>
      </c>
      <c r="L24" s="32">
        <f t="shared" si="9"/>
        <v>2</v>
      </c>
      <c r="M24" s="40">
        <f t="shared" si="0"/>
        <v>33</v>
      </c>
      <c r="N24" s="40">
        <f t="shared" si="1"/>
        <v>99075</v>
      </c>
      <c r="O24" s="57">
        <f t="shared" si="2"/>
        <v>93387.68969742671</v>
      </c>
      <c r="P24" s="55">
        <f>SUM(O24:$O$131)</f>
        <v>2789794.8773606326</v>
      </c>
      <c r="Q24" s="61">
        <f>SUM(P24:P$131)</f>
        <v>69045401.2328634</v>
      </c>
      <c r="R24" s="57">
        <f t="shared" si="3"/>
        <v>30.199674758654268</v>
      </c>
      <c r="S24" s="57">
        <f>SUM(R24:$R$131)</f>
        <v>12131.528220903443</v>
      </c>
      <c r="T24" s="55">
        <f>SUM(S24:$S$131)</f>
        <v>778763.7734908266</v>
      </c>
      <c r="U24" s="20"/>
      <c r="V24"/>
      <c r="W24"/>
      <c r="X24"/>
      <c r="Y24"/>
      <c r="Z24"/>
      <c r="AA24"/>
      <c r="AB24"/>
      <c r="AE24"/>
      <c r="AF24"/>
      <c r="AG24"/>
      <c r="AH24"/>
      <c r="AI24"/>
      <c r="AJ24"/>
      <c r="AK24"/>
      <c r="AL24" s="12"/>
      <c r="AM24"/>
      <c r="AN24"/>
      <c r="AO24"/>
      <c r="BD24" s="14"/>
      <c r="BE24" s="14"/>
      <c r="BF24" s="15"/>
      <c r="BG24" s="16"/>
      <c r="BH24" s="17"/>
      <c r="BI24"/>
      <c r="BJ24"/>
      <c r="BK24"/>
      <c r="BL24"/>
      <c r="BM24"/>
      <c r="BN24"/>
      <c r="BO24"/>
      <c r="BP24"/>
    </row>
    <row r="25" spans="1:68" ht="12.75">
      <c r="A25" s="32">
        <f t="shared" si="4"/>
        <v>3</v>
      </c>
      <c r="B25" s="15">
        <v>193</v>
      </c>
      <c r="C25" s="33">
        <f t="shared" si="5"/>
        <v>91965</v>
      </c>
      <c r="D25" s="34">
        <v>114</v>
      </c>
      <c r="E25">
        <f t="shared" si="6"/>
        <v>94885</v>
      </c>
      <c r="F25" s="35">
        <v>66</v>
      </c>
      <c r="G25" s="36">
        <f t="shared" si="7"/>
        <v>96676</v>
      </c>
      <c r="H25" s="37">
        <v>39</v>
      </c>
      <c r="I25" s="33">
        <f t="shared" si="8"/>
        <v>98339</v>
      </c>
      <c r="J25" s="15">
        <v>25</v>
      </c>
      <c r="K25" s="41">
        <f t="shared" si="10"/>
        <v>99042</v>
      </c>
      <c r="L25" s="32">
        <f t="shared" si="9"/>
        <v>3</v>
      </c>
      <c r="M25" s="40">
        <f t="shared" si="0"/>
        <v>25</v>
      </c>
      <c r="N25" s="40">
        <f t="shared" si="1"/>
        <v>99042</v>
      </c>
      <c r="O25" s="57">
        <f t="shared" si="2"/>
        <v>90637.46022565564</v>
      </c>
      <c r="P25" s="55">
        <f>SUM(O25:$O$131)</f>
        <v>2696407.187663206</v>
      </c>
      <c r="Q25" s="61">
        <f>SUM(P25:P$131)</f>
        <v>66255606.35550281</v>
      </c>
      <c r="R25" s="57">
        <f t="shared" si="3"/>
        <v>22.212176197892227</v>
      </c>
      <c r="S25" s="57">
        <f>SUM(R25:$R$131)</f>
        <v>12101.32854614479</v>
      </c>
      <c r="T25" s="55">
        <f>SUM(S25:$S$131)</f>
        <v>766632.245269923</v>
      </c>
      <c r="U25" s="20"/>
      <c r="V25"/>
      <c r="W25"/>
      <c r="X25"/>
      <c r="Y25"/>
      <c r="Z25"/>
      <c r="AA25"/>
      <c r="AB25"/>
      <c r="AE25"/>
      <c r="AF25"/>
      <c r="AG25"/>
      <c r="AH25"/>
      <c r="AI25"/>
      <c r="AJ25"/>
      <c r="AK25"/>
      <c r="AL25" s="12"/>
      <c r="AM25"/>
      <c r="AN25"/>
      <c r="AO25"/>
      <c r="BD25" s="14"/>
      <c r="BE25" s="14"/>
      <c r="BF25" s="15"/>
      <c r="BG25" s="16"/>
      <c r="BH25" s="17"/>
      <c r="BI25"/>
      <c r="BJ25"/>
      <c r="BK25"/>
      <c r="BL25"/>
      <c r="BM25"/>
      <c r="BN25"/>
      <c r="BO25"/>
      <c r="BP25"/>
    </row>
    <row r="26" spans="1:68" ht="12.75">
      <c r="A26" s="32">
        <f t="shared" si="4"/>
        <v>4</v>
      </c>
      <c r="B26" s="15">
        <v>142</v>
      </c>
      <c r="C26" s="33">
        <f t="shared" si="5"/>
        <v>91772</v>
      </c>
      <c r="D26" s="34">
        <v>88</v>
      </c>
      <c r="E26">
        <f t="shared" si="6"/>
        <v>94771</v>
      </c>
      <c r="F26" s="35">
        <v>58</v>
      </c>
      <c r="G26" s="36">
        <f t="shared" si="7"/>
        <v>96610</v>
      </c>
      <c r="H26" s="37">
        <v>33</v>
      </c>
      <c r="I26" s="33">
        <f t="shared" si="8"/>
        <v>98300</v>
      </c>
      <c r="J26" s="15">
        <v>21</v>
      </c>
      <c r="K26" s="41">
        <f t="shared" si="10"/>
        <v>99017</v>
      </c>
      <c r="L26" s="32">
        <f t="shared" si="9"/>
        <v>4</v>
      </c>
      <c r="M26" s="40">
        <f t="shared" si="0"/>
        <v>21</v>
      </c>
      <c r="N26" s="40">
        <f t="shared" si="1"/>
        <v>99017</v>
      </c>
      <c r="O26" s="57">
        <f t="shared" si="2"/>
        <v>87975.32202346777</v>
      </c>
      <c r="P26" s="55">
        <f>SUM(O26:$O$131)</f>
        <v>2605769.7274375507</v>
      </c>
      <c r="Q26" s="61">
        <f>SUM(P26:P$131)</f>
        <v>63559199.167839594</v>
      </c>
      <c r="R26" s="57">
        <f t="shared" si="3"/>
        <v>18.114784472067445</v>
      </c>
      <c r="S26" s="57">
        <f>SUM(R26:$R$131)</f>
        <v>12079.116369946898</v>
      </c>
      <c r="T26" s="55">
        <f>SUM(S26:$S$131)</f>
        <v>754530.9167237782</v>
      </c>
      <c r="U26" s="20"/>
      <c r="V26"/>
      <c r="W26"/>
      <c r="X26"/>
      <c r="Y26"/>
      <c r="Z26"/>
      <c r="AA26"/>
      <c r="AB26"/>
      <c r="AE26"/>
      <c r="AF26"/>
      <c r="AG26"/>
      <c r="AH26"/>
      <c r="AI26"/>
      <c r="AJ26"/>
      <c r="AK26"/>
      <c r="AL26" s="12"/>
      <c r="AM26"/>
      <c r="AN26"/>
      <c r="AO26"/>
      <c r="BD26" s="14"/>
      <c r="BE26" s="14"/>
      <c r="BF26" s="15"/>
      <c r="BG26" s="16"/>
      <c r="BH26" s="17"/>
      <c r="BI26"/>
      <c r="BJ26"/>
      <c r="BK26"/>
      <c r="BL26"/>
      <c r="BM26"/>
      <c r="BN26"/>
      <c r="BO26"/>
      <c r="BP26"/>
    </row>
    <row r="27" spans="1:68" ht="12.75">
      <c r="A27" s="32">
        <f t="shared" si="4"/>
        <v>5</v>
      </c>
      <c r="B27" s="15">
        <v>114</v>
      </c>
      <c r="C27" s="33">
        <f t="shared" si="5"/>
        <v>91630</v>
      </c>
      <c r="D27" s="34">
        <v>77</v>
      </c>
      <c r="E27">
        <f t="shared" si="6"/>
        <v>94683</v>
      </c>
      <c r="F27" s="35">
        <v>56</v>
      </c>
      <c r="G27" s="36">
        <f t="shared" si="7"/>
        <v>96552</v>
      </c>
      <c r="H27" s="37">
        <v>32</v>
      </c>
      <c r="I27" s="33">
        <f t="shared" si="8"/>
        <v>98267</v>
      </c>
      <c r="J27" s="15">
        <v>20</v>
      </c>
      <c r="K27" s="41">
        <f t="shared" si="10"/>
        <v>98996</v>
      </c>
      <c r="L27" s="32">
        <f t="shared" si="9"/>
        <v>5</v>
      </c>
      <c r="M27" s="40">
        <f t="shared" si="0"/>
        <v>20</v>
      </c>
      <c r="N27" s="40">
        <f t="shared" si="1"/>
        <v>98996</v>
      </c>
      <c r="O27" s="57">
        <f t="shared" si="2"/>
        <v>85394.81921889471</v>
      </c>
      <c r="P27" s="55">
        <f>SUM(O27:$O$131)</f>
        <v>2517794.4054140826</v>
      </c>
      <c r="Q27" s="61">
        <f>SUM(P27:P$131)</f>
        <v>60953429.44040204</v>
      </c>
      <c r="R27" s="57">
        <f t="shared" si="3"/>
        <v>16.74968513367309</v>
      </c>
      <c r="S27" s="57">
        <f>SUM(R27:$R$131)</f>
        <v>12061.001585474829</v>
      </c>
      <c r="T27" s="55">
        <f>SUM(S27:$S$131)</f>
        <v>742451.8003538314</v>
      </c>
      <c r="U27" s="20"/>
      <c r="V27"/>
      <c r="W27"/>
      <c r="X27"/>
      <c r="Y27"/>
      <c r="Z27"/>
      <c r="AA27"/>
      <c r="AB27"/>
      <c r="AE27"/>
      <c r="AF27"/>
      <c r="AG27"/>
      <c r="AH27"/>
      <c r="AI27"/>
      <c r="AJ27"/>
      <c r="AK27"/>
      <c r="AL27" s="12"/>
      <c r="AM27"/>
      <c r="AN27"/>
      <c r="AO27"/>
      <c r="BD27" s="14"/>
      <c r="BE27" s="14"/>
      <c r="BF27" s="15"/>
      <c r="BG27" s="16"/>
      <c r="BH27" s="17"/>
      <c r="BI27"/>
      <c r="BJ27"/>
      <c r="BK27"/>
      <c r="BL27"/>
      <c r="BM27"/>
      <c r="BN27"/>
      <c r="BO27"/>
      <c r="BP27"/>
    </row>
    <row r="28" spans="1:68" ht="12.75">
      <c r="A28" s="32">
        <f t="shared" si="4"/>
        <v>6</v>
      </c>
      <c r="B28" s="15">
        <v>97</v>
      </c>
      <c r="C28" s="33">
        <f t="shared" si="5"/>
        <v>91516</v>
      </c>
      <c r="D28" s="34">
        <v>69</v>
      </c>
      <c r="E28">
        <f t="shared" si="6"/>
        <v>94606</v>
      </c>
      <c r="F28" s="35">
        <v>51</v>
      </c>
      <c r="G28" s="36">
        <f t="shared" si="7"/>
        <v>96496</v>
      </c>
      <c r="H28" s="37">
        <v>30</v>
      </c>
      <c r="I28" s="33">
        <f t="shared" si="8"/>
        <v>98235</v>
      </c>
      <c r="J28" s="15">
        <v>20</v>
      </c>
      <c r="K28" s="41">
        <f t="shared" si="10"/>
        <v>98976</v>
      </c>
      <c r="L28" s="32">
        <f t="shared" si="9"/>
        <v>6</v>
      </c>
      <c r="M28" s="40">
        <f t="shared" si="0"/>
        <v>20</v>
      </c>
      <c r="N28" s="40">
        <f t="shared" si="1"/>
        <v>98976</v>
      </c>
      <c r="O28" s="57">
        <f t="shared" si="2"/>
        <v>82890.84178952138</v>
      </c>
      <c r="P28" s="55">
        <f>SUM(O28:$O$131)</f>
        <v>2432399.5861951876</v>
      </c>
      <c r="Q28" s="61">
        <f>SUM(P28:P$131)</f>
        <v>58435635.034987964</v>
      </c>
      <c r="R28" s="57">
        <f t="shared" si="3"/>
        <v>16.261830226867076</v>
      </c>
      <c r="S28" s="57">
        <f>SUM(R28:$R$131)</f>
        <v>12044.251900341156</v>
      </c>
      <c r="T28" s="55">
        <f>SUM(S28:$S$131)</f>
        <v>730390.7987683564</v>
      </c>
      <c r="U28" s="20"/>
      <c r="V28"/>
      <c r="W28"/>
      <c r="X28"/>
      <c r="Y28"/>
      <c r="Z28"/>
      <c r="AA28"/>
      <c r="AB28"/>
      <c r="AE28"/>
      <c r="AF28"/>
      <c r="AG28"/>
      <c r="AH28"/>
      <c r="AI28"/>
      <c r="AJ28"/>
      <c r="AK28"/>
      <c r="AL28" s="12"/>
      <c r="AM28"/>
      <c r="AN28"/>
      <c r="AO28"/>
      <c r="BD28" s="42"/>
      <c r="BE28" s="42"/>
      <c r="BF28" s="43"/>
      <c r="BG28" s="44"/>
      <c r="BH28" s="45"/>
      <c r="BI28"/>
      <c r="BJ28"/>
      <c r="BK28"/>
      <c r="BL28"/>
      <c r="BM28"/>
      <c r="BN28"/>
      <c r="BO28"/>
      <c r="BP28"/>
    </row>
    <row r="29" spans="1:68" ht="12.75">
      <c r="A29" s="32">
        <f t="shared" si="4"/>
        <v>7</v>
      </c>
      <c r="B29" s="15">
        <v>85</v>
      </c>
      <c r="C29" s="33">
        <f t="shared" si="5"/>
        <v>91419</v>
      </c>
      <c r="D29" s="34">
        <v>61</v>
      </c>
      <c r="E29">
        <f t="shared" si="6"/>
        <v>94537</v>
      </c>
      <c r="F29" s="35">
        <v>47</v>
      </c>
      <c r="G29" s="36">
        <f t="shared" si="7"/>
        <v>96445</v>
      </c>
      <c r="H29" s="37">
        <v>29</v>
      </c>
      <c r="I29" s="33">
        <f t="shared" si="8"/>
        <v>98205</v>
      </c>
      <c r="J29" s="15">
        <v>20</v>
      </c>
      <c r="K29" s="41">
        <f t="shared" si="10"/>
        <v>98956</v>
      </c>
      <c r="L29" s="32">
        <f t="shared" si="9"/>
        <v>7</v>
      </c>
      <c r="M29" s="40">
        <f t="shared" si="0"/>
        <v>20</v>
      </c>
      <c r="N29" s="40">
        <f t="shared" si="1"/>
        <v>98956</v>
      </c>
      <c r="O29" s="57">
        <f t="shared" si="2"/>
        <v>80460.28359649291</v>
      </c>
      <c r="P29" s="55">
        <f>SUM(O29:$O$131)</f>
        <v>2349508.744405667</v>
      </c>
      <c r="Q29" s="61">
        <f>SUM(P29:P$131)</f>
        <v>56003235.44879278</v>
      </c>
      <c r="R29" s="57">
        <f t="shared" si="3"/>
        <v>15.788184686278715</v>
      </c>
      <c r="S29" s="57">
        <f>SUM(R29:$R$131)</f>
        <v>12027.990070114289</v>
      </c>
      <c r="T29" s="55">
        <f>SUM(S29:$S$131)</f>
        <v>718346.5468680153</v>
      </c>
      <c r="U29" s="20"/>
      <c r="V29"/>
      <c r="W29"/>
      <c r="X29"/>
      <c r="Y29"/>
      <c r="Z29"/>
      <c r="AA29"/>
      <c r="AB29"/>
      <c r="AE29"/>
      <c r="AF29"/>
      <c r="AG29"/>
      <c r="AH29"/>
      <c r="AI29"/>
      <c r="AJ29"/>
      <c r="AK29"/>
      <c r="AL29"/>
      <c r="AM29"/>
      <c r="AN29"/>
      <c r="AO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ht="12.75">
      <c r="A30" s="32">
        <f t="shared" si="4"/>
        <v>8</v>
      </c>
      <c r="B30" s="15">
        <v>77</v>
      </c>
      <c r="C30" s="33">
        <f t="shared" si="5"/>
        <v>91334</v>
      </c>
      <c r="D30" s="34">
        <v>54</v>
      </c>
      <c r="E30">
        <f t="shared" si="6"/>
        <v>94476</v>
      </c>
      <c r="F30" s="35">
        <v>45</v>
      </c>
      <c r="G30" s="36">
        <f t="shared" si="7"/>
        <v>96398</v>
      </c>
      <c r="H30" s="37">
        <v>29</v>
      </c>
      <c r="I30" s="33">
        <f t="shared" si="8"/>
        <v>98176</v>
      </c>
      <c r="J30" s="15">
        <v>19</v>
      </c>
      <c r="K30" s="41">
        <f t="shared" si="10"/>
        <v>98936</v>
      </c>
      <c r="L30" s="32">
        <f t="shared" si="9"/>
        <v>8</v>
      </c>
      <c r="M30" s="40">
        <f t="shared" si="0"/>
        <v>19</v>
      </c>
      <c r="N30" s="40">
        <f t="shared" si="1"/>
        <v>98936</v>
      </c>
      <c r="O30" s="57">
        <f t="shared" si="2"/>
        <v>78100.99200608354</v>
      </c>
      <c r="P30" s="55">
        <f>SUM(O30:$O$131)</f>
        <v>2269048.4608091745</v>
      </c>
      <c r="Q30" s="61">
        <f>SUM(P30:P$131)</f>
        <v>53653726.704387106</v>
      </c>
      <c r="R30" s="57">
        <f t="shared" si="3"/>
        <v>14.561917914528912</v>
      </c>
      <c r="S30" s="57">
        <f>SUM(R30:$R$131)</f>
        <v>12012.201885428012</v>
      </c>
      <c r="T30" s="55">
        <f>SUM(S30:$S$131)</f>
        <v>706318.5567979012</v>
      </c>
      <c r="U30" s="20"/>
      <c r="V30"/>
      <c r="W30"/>
      <c r="X30"/>
      <c r="Y30"/>
      <c r="Z30"/>
      <c r="AA30"/>
      <c r="AB30"/>
      <c r="AE30"/>
      <c r="AF30"/>
      <c r="AG30"/>
      <c r="AH30"/>
      <c r="AI30"/>
      <c r="AJ30"/>
      <c r="AK30"/>
      <c r="AL30"/>
      <c r="AM30"/>
      <c r="AN30"/>
      <c r="AO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ht="12.75">
      <c r="A31" s="32">
        <f t="shared" si="4"/>
        <v>9</v>
      </c>
      <c r="B31" s="15">
        <v>73</v>
      </c>
      <c r="C31" s="33">
        <f t="shared" si="5"/>
        <v>91257</v>
      </c>
      <c r="D31" s="34">
        <v>51</v>
      </c>
      <c r="E31">
        <f t="shared" si="6"/>
        <v>94422</v>
      </c>
      <c r="F31" s="35">
        <v>42</v>
      </c>
      <c r="G31" s="36">
        <f t="shared" si="7"/>
        <v>96353</v>
      </c>
      <c r="H31" s="37">
        <v>27</v>
      </c>
      <c r="I31" s="33">
        <f t="shared" si="8"/>
        <v>98147</v>
      </c>
      <c r="J31" s="15">
        <v>19</v>
      </c>
      <c r="K31" s="41">
        <f t="shared" si="10"/>
        <v>98917</v>
      </c>
      <c r="L31" s="32">
        <f t="shared" si="9"/>
        <v>9</v>
      </c>
      <c r="M31" s="40">
        <f t="shared" si="0"/>
        <v>19</v>
      </c>
      <c r="N31" s="40">
        <f t="shared" si="1"/>
        <v>98917</v>
      </c>
      <c r="O31" s="57">
        <f t="shared" si="2"/>
        <v>75811.64391323454</v>
      </c>
      <c r="P31" s="55">
        <f>SUM(O31:$O$131)</f>
        <v>2190947.468803091</v>
      </c>
      <c r="Q31" s="61">
        <f>SUM(P31:P$131)</f>
        <v>51384678.24357793</v>
      </c>
      <c r="R31" s="57">
        <f t="shared" si="3"/>
        <v>14.137784383037777</v>
      </c>
      <c r="S31" s="57">
        <f>SUM(R31:$R$131)</f>
        <v>11997.639967513483</v>
      </c>
      <c r="T31" s="55">
        <f>SUM(S31:$S$131)</f>
        <v>694306.3549124731</v>
      </c>
      <c r="U31" s="20"/>
      <c r="V31"/>
      <c r="W31"/>
      <c r="X31"/>
      <c r="Y31"/>
      <c r="Z31"/>
      <c r="AA31"/>
      <c r="AB31"/>
      <c r="AE31"/>
      <c r="AF31"/>
      <c r="AG31"/>
      <c r="AH31"/>
      <c r="AI31"/>
      <c r="AJ31"/>
      <c r="AK31"/>
      <c r="AL31"/>
      <c r="AM31"/>
      <c r="AN31"/>
      <c r="AO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ht="12.75">
      <c r="A32" s="32">
        <f t="shared" si="4"/>
        <v>10</v>
      </c>
      <c r="B32" s="15">
        <v>71</v>
      </c>
      <c r="C32" s="33">
        <f t="shared" si="5"/>
        <v>91184</v>
      </c>
      <c r="D32" s="34">
        <v>50</v>
      </c>
      <c r="E32">
        <f t="shared" si="6"/>
        <v>94371</v>
      </c>
      <c r="F32" s="35">
        <v>41</v>
      </c>
      <c r="G32" s="36">
        <f t="shared" si="7"/>
        <v>96311</v>
      </c>
      <c r="H32" s="37">
        <v>27</v>
      </c>
      <c r="I32" s="33">
        <f t="shared" si="8"/>
        <v>98120</v>
      </c>
      <c r="J32" s="15">
        <v>18</v>
      </c>
      <c r="K32" s="41">
        <f t="shared" si="10"/>
        <v>98898</v>
      </c>
      <c r="L32" s="32">
        <f t="shared" si="9"/>
        <v>10</v>
      </c>
      <c r="M32" s="40">
        <f t="shared" si="0"/>
        <v>18</v>
      </c>
      <c r="N32" s="40">
        <f t="shared" si="1"/>
        <v>98898</v>
      </c>
      <c r="O32" s="57">
        <f t="shared" si="2"/>
        <v>73589.39999545632</v>
      </c>
      <c r="P32" s="55">
        <f>SUM(O32:$O$131)</f>
        <v>2115135.8248898573</v>
      </c>
      <c r="Q32" s="61">
        <f>SUM(P32:P$131)</f>
        <v>49193730.77477483</v>
      </c>
      <c r="R32" s="57">
        <f t="shared" si="3"/>
        <v>13.003582978777722</v>
      </c>
      <c r="S32" s="57">
        <f>SUM(R32:$R$131)</f>
        <v>11983.502183130446</v>
      </c>
      <c r="T32" s="55">
        <f>SUM(S32:$S$131)</f>
        <v>682308.7149449596</v>
      </c>
      <c r="U32" s="20"/>
      <c r="V32"/>
      <c r="W32"/>
      <c r="X32"/>
      <c r="Y32"/>
      <c r="Z32"/>
      <c r="AA32"/>
      <c r="AB32"/>
      <c r="AE32"/>
      <c r="AF32"/>
      <c r="AG32"/>
      <c r="AH32"/>
      <c r="AI32"/>
      <c r="AJ32"/>
      <c r="AK32"/>
      <c r="AL32"/>
      <c r="AM32"/>
      <c r="AN32"/>
      <c r="AO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ht="12.75">
      <c r="A33" s="32">
        <f t="shared" si="4"/>
        <v>11</v>
      </c>
      <c r="B33" s="15">
        <v>72</v>
      </c>
      <c r="C33" s="33">
        <f t="shared" si="5"/>
        <v>91113</v>
      </c>
      <c r="D33" s="34">
        <v>54</v>
      </c>
      <c r="E33">
        <f t="shared" si="6"/>
        <v>94321</v>
      </c>
      <c r="F33" s="35">
        <v>43</v>
      </c>
      <c r="G33" s="36">
        <f t="shared" si="7"/>
        <v>96270</v>
      </c>
      <c r="H33" s="37">
        <v>26</v>
      </c>
      <c r="I33" s="33">
        <f t="shared" si="8"/>
        <v>98093</v>
      </c>
      <c r="J33" s="15">
        <v>17</v>
      </c>
      <c r="K33" s="41">
        <f t="shared" si="10"/>
        <v>98880</v>
      </c>
      <c r="L33" s="32">
        <f t="shared" si="9"/>
        <v>11</v>
      </c>
      <c r="M33" s="40">
        <f t="shared" si="0"/>
        <v>17</v>
      </c>
      <c r="N33" s="40">
        <f t="shared" si="1"/>
        <v>98880</v>
      </c>
      <c r="O33" s="57">
        <f t="shared" si="2"/>
        <v>71433.01583008561</v>
      </c>
      <c r="P33" s="55">
        <f>SUM(O33:$O$131)</f>
        <v>2041546.4248944006</v>
      </c>
      <c r="Q33" s="61">
        <f>SUM(P33:P$131)</f>
        <v>47078594.94988497</v>
      </c>
      <c r="R33" s="57">
        <f t="shared" si="3"/>
        <v>11.923457963280546</v>
      </c>
      <c r="S33" s="57">
        <f>SUM(R33:$R$131)</f>
        <v>11970.498600151665</v>
      </c>
      <c r="T33" s="55">
        <f>SUM(S33:$S$131)</f>
        <v>670325.2127618291</v>
      </c>
      <c r="U33" s="20"/>
      <c r="V33"/>
      <c r="W33"/>
      <c r="X33"/>
      <c r="Y33"/>
      <c r="Z33"/>
      <c r="AA33"/>
      <c r="AB33"/>
      <c r="AE33"/>
      <c r="AF33"/>
      <c r="AG33"/>
      <c r="AH33"/>
      <c r="AI33"/>
      <c r="AJ33"/>
      <c r="AK33"/>
      <c r="AL33"/>
      <c r="AM33"/>
      <c r="AN33"/>
      <c r="AO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ht="12.75">
      <c r="A34" s="32">
        <f t="shared" si="4"/>
        <v>12</v>
      </c>
      <c r="B34" s="15">
        <v>73</v>
      </c>
      <c r="C34" s="33">
        <f t="shared" si="5"/>
        <v>91041</v>
      </c>
      <c r="D34" s="34">
        <v>55</v>
      </c>
      <c r="E34">
        <f t="shared" si="6"/>
        <v>94267</v>
      </c>
      <c r="F34" s="35">
        <v>47</v>
      </c>
      <c r="G34" s="36">
        <f t="shared" si="7"/>
        <v>96227</v>
      </c>
      <c r="H34" s="37">
        <v>30</v>
      </c>
      <c r="I34" s="33">
        <f t="shared" si="8"/>
        <v>98067</v>
      </c>
      <c r="J34" s="15">
        <v>21</v>
      </c>
      <c r="K34" s="41">
        <f t="shared" si="10"/>
        <v>98863</v>
      </c>
      <c r="L34" s="32">
        <f t="shared" si="9"/>
        <v>12</v>
      </c>
      <c r="M34" s="40">
        <f t="shared" si="0"/>
        <v>21</v>
      </c>
      <c r="N34" s="40">
        <f t="shared" si="1"/>
        <v>98863</v>
      </c>
      <c r="O34" s="57">
        <f t="shared" si="2"/>
        <v>69340.51909551791</v>
      </c>
      <c r="P34" s="55">
        <f>SUM(O34:$O$131)</f>
        <v>1970113.409064315</v>
      </c>
      <c r="Q34" s="61">
        <f>SUM(P34:P$131)</f>
        <v>45037048.52499057</v>
      </c>
      <c r="R34" s="57">
        <f t="shared" si="3"/>
        <v>14.299978139856737</v>
      </c>
      <c r="S34" s="57">
        <f>SUM(R34:$R$131)</f>
        <v>11958.575142188385</v>
      </c>
      <c r="T34" s="55">
        <f>SUM(S34:$S$131)</f>
        <v>658354.7141616775</v>
      </c>
      <c r="U34" s="20"/>
      <c r="V34"/>
      <c r="W34"/>
      <c r="X34"/>
      <c r="Y34"/>
      <c r="Z34"/>
      <c r="AA34"/>
      <c r="AB34"/>
      <c r="AE34"/>
      <c r="AF34"/>
      <c r="AG34"/>
      <c r="AH34"/>
      <c r="AI34"/>
      <c r="AJ34"/>
      <c r="AK34"/>
      <c r="AL34"/>
      <c r="AM34"/>
      <c r="AN34"/>
      <c r="AO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12.75">
      <c r="A35" s="32">
        <f t="shared" si="4"/>
        <v>13</v>
      </c>
      <c r="B35" s="15">
        <v>76</v>
      </c>
      <c r="C35" s="33">
        <f t="shared" si="5"/>
        <v>90968</v>
      </c>
      <c r="D35" s="34">
        <v>58</v>
      </c>
      <c r="E35">
        <f t="shared" si="6"/>
        <v>94212</v>
      </c>
      <c r="F35" s="35">
        <v>56</v>
      </c>
      <c r="G35" s="36">
        <f t="shared" si="7"/>
        <v>96180</v>
      </c>
      <c r="H35" s="37">
        <v>39</v>
      </c>
      <c r="I35" s="33">
        <f t="shared" si="8"/>
        <v>98037</v>
      </c>
      <c r="J35" s="15">
        <v>25</v>
      </c>
      <c r="K35" s="41">
        <f t="shared" si="10"/>
        <v>98842</v>
      </c>
      <c r="L35" s="32">
        <f t="shared" si="9"/>
        <v>13</v>
      </c>
      <c r="M35" s="40">
        <f t="shared" si="0"/>
        <v>25</v>
      </c>
      <c r="N35" s="40">
        <f t="shared" si="1"/>
        <v>98842</v>
      </c>
      <c r="O35" s="57">
        <f t="shared" si="2"/>
        <v>67306.59234760569</v>
      </c>
      <c r="P35" s="55">
        <f>SUM(O35:$O$131)</f>
        <v>1900772.889968797</v>
      </c>
      <c r="Q35" s="61">
        <f>SUM(P35:P$131)</f>
        <v>43066935.11592626</v>
      </c>
      <c r="R35" s="57">
        <f t="shared" si="3"/>
        <v>16.52794514546548</v>
      </c>
      <c r="S35" s="57">
        <f>SUM(R35:$R$131)</f>
        <v>11944.275164048528</v>
      </c>
      <c r="T35" s="55">
        <f>SUM(S35:$S$131)</f>
        <v>646396.139019489</v>
      </c>
      <c r="U35" s="20"/>
      <c r="V35"/>
      <c r="W35"/>
      <c r="X35"/>
      <c r="Y35"/>
      <c r="Z35"/>
      <c r="AA35"/>
      <c r="AB35"/>
      <c r="AE35"/>
      <c r="AF35"/>
      <c r="AG35"/>
      <c r="AH35"/>
      <c r="AI35"/>
      <c r="AJ35"/>
      <c r="AK35"/>
      <c r="AL35"/>
      <c r="AM35"/>
      <c r="AN35"/>
      <c r="AO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12.75">
      <c r="A36" s="32">
        <f t="shared" si="4"/>
        <v>14</v>
      </c>
      <c r="B36" s="15">
        <v>81</v>
      </c>
      <c r="C36" s="33">
        <f t="shared" si="5"/>
        <v>90892</v>
      </c>
      <c r="D36" s="34">
        <v>65</v>
      </c>
      <c r="E36">
        <f t="shared" si="6"/>
        <v>94154</v>
      </c>
      <c r="F36" s="35">
        <v>66</v>
      </c>
      <c r="G36" s="36">
        <f t="shared" si="7"/>
        <v>96124</v>
      </c>
      <c r="H36" s="37">
        <v>51</v>
      </c>
      <c r="I36" s="33">
        <f t="shared" si="8"/>
        <v>97998</v>
      </c>
      <c r="J36" s="15">
        <v>37</v>
      </c>
      <c r="K36" s="41">
        <f t="shared" si="10"/>
        <v>98817</v>
      </c>
      <c r="L36" s="32">
        <f t="shared" si="9"/>
        <v>14</v>
      </c>
      <c r="M36" s="40">
        <f t="shared" si="0"/>
        <v>37</v>
      </c>
      <c r="N36" s="40">
        <f t="shared" si="1"/>
        <v>98817</v>
      </c>
      <c r="O36" s="57">
        <f t="shared" si="2"/>
        <v>65329.6782175785</v>
      </c>
      <c r="P36" s="55">
        <f>SUM(O36:$O$131)</f>
        <v>1833466.2976211915</v>
      </c>
      <c r="Q36" s="61">
        <f>SUM(P36:P$131)</f>
        <v>41166162.22595745</v>
      </c>
      <c r="R36" s="57">
        <f t="shared" si="3"/>
        <v>23.748892053678553</v>
      </c>
      <c r="S36" s="57">
        <f>SUM(R36:$R$131)</f>
        <v>11927.747218903065</v>
      </c>
      <c r="T36" s="55">
        <f>SUM(S36:$S$131)</f>
        <v>634451.8638554406</v>
      </c>
      <c r="U36" s="20"/>
      <c r="V36"/>
      <c r="W36"/>
      <c r="X36"/>
      <c r="Y36"/>
      <c r="Z36"/>
      <c r="AA36"/>
      <c r="AB36"/>
      <c r="AE36"/>
      <c r="AF36"/>
      <c r="AG36"/>
      <c r="AH36"/>
      <c r="AI36"/>
      <c r="AJ36"/>
      <c r="AK36"/>
      <c r="AL36"/>
      <c r="AM36"/>
      <c r="AN36"/>
      <c r="AO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2.75">
      <c r="A37" s="32">
        <f t="shared" si="4"/>
        <v>15</v>
      </c>
      <c r="B37" s="15">
        <v>93</v>
      </c>
      <c r="C37" s="33">
        <f t="shared" si="5"/>
        <v>90811</v>
      </c>
      <c r="D37" s="34">
        <v>80</v>
      </c>
      <c r="E37">
        <f t="shared" si="6"/>
        <v>94089</v>
      </c>
      <c r="F37" s="35">
        <v>79</v>
      </c>
      <c r="G37" s="36">
        <f t="shared" si="7"/>
        <v>96058</v>
      </c>
      <c r="H37" s="37">
        <v>68</v>
      </c>
      <c r="I37" s="33">
        <f t="shared" si="8"/>
        <v>97947</v>
      </c>
      <c r="J37" s="15">
        <v>54</v>
      </c>
      <c r="K37" s="41">
        <f t="shared" si="10"/>
        <v>98780</v>
      </c>
      <c r="L37" s="32">
        <f t="shared" si="9"/>
        <v>15</v>
      </c>
      <c r="M37" s="40">
        <f t="shared" si="0"/>
        <v>54</v>
      </c>
      <c r="N37" s="40">
        <f t="shared" si="1"/>
        <v>98780</v>
      </c>
      <c r="O37" s="57">
        <f t="shared" si="2"/>
        <v>63403.12316384777</v>
      </c>
      <c r="P37" s="55">
        <f>SUM(O37:$O$131)</f>
        <v>1768136.619403613</v>
      </c>
      <c r="Q37" s="61">
        <f>SUM(P37:P$131)</f>
        <v>39332695.92833627</v>
      </c>
      <c r="R37" s="57">
        <f t="shared" si="3"/>
        <v>33.65101471788618</v>
      </c>
      <c r="S37" s="57">
        <f>SUM(R37:$R$131)</f>
        <v>11903.998326849383</v>
      </c>
      <c r="T37" s="55">
        <f>SUM(S37:$S$131)</f>
        <v>622524.1166365375</v>
      </c>
      <c r="U37" s="20"/>
      <c r="V37"/>
      <c r="W37"/>
      <c r="X37"/>
      <c r="Y37"/>
      <c r="Z37"/>
      <c r="AA37"/>
      <c r="AB37"/>
      <c r="AE37"/>
      <c r="AF37"/>
      <c r="AG37"/>
      <c r="AH37"/>
      <c r="AI37"/>
      <c r="AJ37"/>
      <c r="AK37"/>
      <c r="AL37"/>
      <c r="AM37"/>
      <c r="AN37"/>
      <c r="AO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36" ht="12.75">
      <c r="A38" s="32">
        <f t="shared" si="4"/>
        <v>16</v>
      </c>
      <c r="B38" s="15">
        <v>106</v>
      </c>
      <c r="C38" s="33">
        <f t="shared" si="5"/>
        <v>90718</v>
      </c>
      <c r="D38" s="34">
        <v>96</v>
      </c>
      <c r="E38">
        <f t="shared" si="6"/>
        <v>94009</v>
      </c>
      <c r="F38" s="35">
        <v>91</v>
      </c>
      <c r="G38" s="36">
        <f t="shared" si="7"/>
        <v>95979</v>
      </c>
      <c r="H38" s="37">
        <v>88</v>
      </c>
      <c r="I38" s="33">
        <f t="shared" si="8"/>
        <v>97879</v>
      </c>
      <c r="J38" s="15">
        <v>73</v>
      </c>
      <c r="K38" s="41">
        <f t="shared" si="10"/>
        <v>98726</v>
      </c>
      <c r="L38" s="32">
        <f t="shared" si="9"/>
        <v>16</v>
      </c>
      <c r="M38" s="40">
        <f t="shared" si="0"/>
        <v>73</v>
      </c>
      <c r="N38" s="40">
        <f t="shared" si="1"/>
        <v>98726</v>
      </c>
      <c r="O38" s="57">
        <f t="shared" si="2"/>
        <v>61522.77924144501</v>
      </c>
      <c r="P38" s="55">
        <f>SUM(O38:$O$131)</f>
        <v>1704733.496239765</v>
      </c>
      <c r="Q38" s="61">
        <f>SUM(P38:P$131)</f>
        <v>37564559.308932655</v>
      </c>
      <c r="R38" s="57">
        <f t="shared" si="3"/>
        <v>44.1662005466683</v>
      </c>
      <c r="S38" s="57">
        <f>SUM(R38:$R$131)</f>
        <v>11870.347312131498</v>
      </c>
      <c r="T38" s="55">
        <f>SUM(S38:$S$131)</f>
        <v>610620.1183096883</v>
      </c>
      <c r="U38" s="20"/>
      <c r="V38"/>
      <c r="W38"/>
      <c r="X38"/>
      <c r="Y38"/>
      <c r="Z38"/>
      <c r="AA38"/>
      <c r="AB38"/>
      <c r="AE38"/>
      <c r="AF38"/>
      <c r="AG38" s="46"/>
      <c r="AH38"/>
      <c r="AI38"/>
      <c r="AJ38" s="47"/>
    </row>
    <row r="39" spans="1:36" ht="12.75">
      <c r="A39" s="32">
        <f t="shared" si="4"/>
        <v>17</v>
      </c>
      <c r="B39" s="15">
        <v>116</v>
      </c>
      <c r="C39" s="33">
        <f t="shared" si="5"/>
        <v>90612</v>
      </c>
      <c r="D39" s="34">
        <v>109</v>
      </c>
      <c r="E39">
        <f t="shared" si="6"/>
        <v>93913</v>
      </c>
      <c r="F39" s="35">
        <v>102</v>
      </c>
      <c r="G39" s="36">
        <f t="shared" si="7"/>
        <v>95888</v>
      </c>
      <c r="H39" s="37">
        <v>101</v>
      </c>
      <c r="I39" s="33">
        <f t="shared" si="8"/>
        <v>97791</v>
      </c>
      <c r="J39" s="15">
        <v>87</v>
      </c>
      <c r="K39" s="41">
        <f t="shared" si="10"/>
        <v>98653</v>
      </c>
      <c r="L39" s="32">
        <f t="shared" si="9"/>
        <v>17</v>
      </c>
      <c r="M39" s="40">
        <f t="shared" si="0"/>
        <v>87</v>
      </c>
      <c r="N39" s="40">
        <f t="shared" si="1"/>
        <v>98653</v>
      </c>
      <c r="O39" s="57">
        <f t="shared" si="2"/>
        <v>59686.68743192421</v>
      </c>
      <c r="P39" s="55">
        <f>SUM(O39:$O$131)</f>
        <v>1643210.7169983205</v>
      </c>
      <c r="Q39" s="61">
        <f>SUM(P39:P$131)</f>
        <v>35859825.81269288</v>
      </c>
      <c r="R39" s="57">
        <f t="shared" si="3"/>
        <v>51.103330862616595</v>
      </c>
      <c r="S39" s="57">
        <f>SUM(R39:$R$131)</f>
        <v>11826.18111158483</v>
      </c>
      <c r="T39" s="55">
        <f>SUM(S39:$S$131)</f>
        <v>598749.7709975567</v>
      </c>
      <c r="U39" s="20"/>
      <c r="V39"/>
      <c r="W39"/>
      <c r="X39"/>
      <c r="Y39"/>
      <c r="Z39"/>
      <c r="AA39"/>
      <c r="AB39"/>
      <c r="AE39"/>
      <c r="AF39"/>
      <c r="AG39" s="46"/>
      <c r="AH39"/>
      <c r="AI39"/>
      <c r="AJ39" s="47"/>
    </row>
    <row r="40" spans="1:36" ht="15.75" customHeight="1">
      <c r="A40" s="32">
        <f t="shared" si="4"/>
        <v>18</v>
      </c>
      <c r="B40" s="15">
        <v>126</v>
      </c>
      <c r="C40" s="33">
        <f t="shared" si="5"/>
        <v>90496</v>
      </c>
      <c r="D40" s="34">
        <v>121</v>
      </c>
      <c r="E40">
        <f t="shared" si="6"/>
        <v>93804</v>
      </c>
      <c r="F40" s="35">
        <v>109</v>
      </c>
      <c r="G40" s="36">
        <f t="shared" si="7"/>
        <v>95786</v>
      </c>
      <c r="H40" s="37">
        <v>111</v>
      </c>
      <c r="I40" s="33">
        <f t="shared" si="8"/>
        <v>97690</v>
      </c>
      <c r="J40" s="15">
        <v>97</v>
      </c>
      <c r="K40" s="41">
        <f t="shared" si="10"/>
        <v>98566</v>
      </c>
      <c r="L40" s="32">
        <f t="shared" si="9"/>
        <v>18</v>
      </c>
      <c r="M40" s="40">
        <f t="shared" si="0"/>
        <v>97</v>
      </c>
      <c r="N40" s="40">
        <f t="shared" si="1"/>
        <v>98566</v>
      </c>
      <c r="O40" s="57">
        <f t="shared" si="2"/>
        <v>57897.136894306524</v>
      </c>
      <c r="P40" s="55">
        <f>SUM(O40:$O$131)</f>
        <v>1583524.029566396</v>
      </c>
      <c r="Q40" s="61">
        <f>SUM(P40:P$131)</f>
        <v>34216615.095694564</v>
      </c>
      <c r="R40" s="57">
        <f t="shared" si="3"/>
        <v>55.317744600756726</v>
      </c>
      <c r="S40" s="57">
        <f>SUM(R40:$R$131)</f>
        <v>11775.077780722213</v>
      </c>
      <c r="T40" s="55">
        <f>SUM(S40:$S$131)</f>
        <v>586923.5898859719</v>
      </c>
      <c r="U40" s="20"/>
      <c r="V40"/>
      <c r="W40"/>
      <c r="X40"/>
      <c r="Y40"/>
      <c r="Z40"/>
      <c r="AA40"/>
      <c r="AB40"/>
      <c r="AE40"/>
      <c r="AF40"/>
      <c r="AG40" s="46"/>
      <c r="AH40"/>
      <c r="AI40"/>
      <c r="AJ40" s="47"/>
    </row>
    <row r="41" spans="1:36" ht="12.75">
      <c r="A41" s="32">
        <f t="shared" si="4"/>
        <v>19</v>
      </c>
      <c r="B41" s="15">
        <v>133</v>
      </c>
      <c r="C41" s="33">
        <f t="shared" si="5"/>
        <v>90370</v>
      </c>
      <c r="D41" s="34">
        <v>129</v>
      </c>
      <c r="E41">
        <f t="shared" si="6"/>
        <v>93683</v>
      </c>
      <c r="F41" s="35">
        <v>113</v>
      </c>
      <c r="G41" s="36">
        <f t="shared" si="7"/>
        <v>95677</v>
      </c>
      <c r="H41" s="37">
        <v>112</v>
      </c>
      <c r="I41" s="33">
        <f t="shared" si="8"/>
        <v>97579</v>
      </c>
      <c r="J41" s="15">
        <v>102</v>
      </c>
      <c r="K41" s="41">
        <f t="shared" si="10"/>
        <v>98469</v>
      </c>
      <c r="L41" s="32">
        <f t="shared" si="9"/>
        <v>19</v>
      </c>
      <c r="M41" s="40">
        <f t="shared" si="0"/>
        <v>102</v>
      </c>
      <c r="N41" s="40">
        <f t="shared" si="1"/>
        <v>98469</v>
      </c>
      <c r="O41" s="57">
        <f t="shared" si="2"/>
        <v>56155.49477414344</v>
      </c>
      <c r="P41" s="55">
        <f>SUM(O41:$O$131)</f>
        <v>1525626.8926720894</v>
      </c>
      <c r="Q41" s="61">
        <f>SUM(P41:P$131)</f>
        <v>32633091.066128187</v>
      </c>
      <c r="R41" s="57">
        <f t="shared" si="3"/>
        <v>56.474926927006166</v>
      </c>
      <c r="S41" s="57">
        <f>SUM(R41:$R$131)</f>
        <v>11719.760036121455</v>
      </c>
      <c r="T41" s="55">
        <f>SUM(S41:$S$131)</f>
        <v>575148.5121052496</v>
      </c>
      <c r="U41" s="20"/>
      <c r="V41"/>
      <c r="W41"/>
      <c r="X41"/>
      <c r="Y41"/>
      <c r="Z41"/>
      <c r="AA41"/>
      <c r="AB41"/>
      <c r="AE41"/>
      <c r="AF41"/>
      <c r="AG41" s="46"/>
      <c r="AH41"/>
      <c r="AI41"/>
      <c r="AJ41" s="47"/>
    </row>
    <row r="42" spans="1:36" ht="12.75">
      <c r="A42" s="32">
        <f t="shared" si="4"/>
        <v>20</v>
      </c>
      <c r="B42" s="15">
        <v>139</v>
      </c>
      <c r="C42" s="33">
        <f t="shared" si="5"/>
        <v>90237</v>
      </c>
      <c r="D42" s="34">
        <v>128</v>
      </c>
      <c r="E42">
        <f t="shared" si="6"/>
        <v>93554</v>
      </c>
      <c r="F42" s="35">
        <v>113</v>
      </c>
      <c r="G42" s="36">
        <f t="shared" si="7"/>
        <v>95564</v>
      </c>
      <c r="H42" s="37">
        <v>107</v>
      </c>
      <c r="I42" s="33">
        <f t="shared" si="8"/>
        <v>97467</v>
      </c>
      <c r="J42" s="15">
        <v>106</v>
      </c>
      <c r="K42" s="41">
        <f t="shared" si="10"/>
        <v>98367</v>
      </c>
      <c r="L42" s="32">
        <f t="shared" si="9"/>
        <v>20</v>
      </c>
      <c r="M42" s="40">
        <f t="shared" si="0"/>
        <v>106</v>
      </c>
      <c r="N42" s="40">
        <f t="shared" si="1"/>
        <v>98367</v>
      </c>
      <c r="O42" s="57">
        <f t="shared" si="2"/>
        <v>54463.42291204721</v>
      </c>
      <c r="P42" s="55">
        <f>SUM(O42:$O$131)</f>
        <v>1469471.3978979462</v>
      </c>
      <c r="Q42" s="61">
        <f>SUM(P42:P$131)</f>
        <v>31107464.1734561</v>
      </c>
      <c r="R42" s="57">
        <f t="shared" si="3"/>
        <v>56.98022324636069</v>
      </c>
      <c r="S42" s="57">
        <f>SUM(R42:$R$131)</f>
        <v>11663.285109194449</v>
      </c>
      <c r="T42" s="55">
        <f>SUM(S42:$S$131)</f>
        <v>563428.7520691282</v>
      </c>
      <c r="U42" s="20"/>
      <c r="V42"/>
      <c r="W42"/>
      <c r="X42"/>
      <c r="Y42"/>
      <c r="Z42"/>
      <c r="AA42"/>
      <c r="AB42"/>
      <c r="AE42"/>
      <c r="AF42"/>
      <c r="AG42" s="46"/>
      <c r="AH42"/>
      <c r="AI42"/>
      <c r="AJ42" s="47"/>
    </row>
    <row r="43" spans="1:63" ht="14.25" customHeight="1">
      <c r="A43" s="32">
        <f t="shared" si="4"/>
        <v>21</v>
      </c>
      <c r="B43" s="15">
        <v>146</v>
      </c>
      <c r="C43" s="33">
        <f t="shared" si="5"/>
        <v>90098</v>
      </c>
      <c r="D43" s="34">
        <v>120</v>
      </c>
      <c r="E43">
        <f t="shared" si="6"/>
        <v>93426</v>
      </c>
      <c r="F43" s="35">
        <v>112</v>
      </c>
      <c r="G43" s="36">
        <f t="shared" si="7"/>
        <v>95451</v>
      </c>
      <c r="H43" s="37">
        <v>106</v>
      </c>
      <c r="I43" s="33">
        <f t="shared" si="8"/>
        <v>97360</v>
      </c>
      <c r="J43" s="15">
        <v>111</v>
      </c>
      <c r="K43" s="41">
        <f t="shared" si="10"/>
        <v>98261</v>
      </c>
      <c r="L43" s="32">
        <f t="shared" si="9"/>
        <v>21</v>
      </c>
      <c r="M43" s="40">
        <f t="shared" si="0"/>
        <v>111</v>
      </c>
      <c r="N43" s="40">
        <f t="shared" si="1"/>
        <v>98261</v>
      </c>
      <c r="O43" s="57">
        <f t="shared" si="2"/>
        <v>52820.12940010045</v>
      </c>
      <c r="P43" s="55">
        <f>SUM(O43:$O$131)</f>
        <v>1415007.9749858987</v>
      </c>
      <c r="Q43" s="61">
        <f>SUM(P43:P$131)</f>
        <v>29637992.775558148</v>
      </c>
      <c r="R43" s="57">
        <f t="shared" si="3"/>
        <v>57.930067597966996</v>
      </c>
      <c r="S43" s="57">
        <f>SUM(R43:$R$131)</f>
        <v>11606.30488594809</v>
      </c>
      <c r="T43" s="55">
        <f>SUM(S43:$S$131)</f>
        <v>551765.4669599336</v>
      </c>
      <c r="U43" s="20"/>
      <c r="V43"/>
      <c r="W43"/>
      <c r="X43"/>
      <c r="Y43"/>
      <c r="Z43"/>
      <c r="AA43"/>
      <c r="AB43"/>
      <c r="AE43" s="49"/>
      <c r="AG43" s="46"/>
      <c r="AH43"/>
      <c r="BK43" s="4"/>
    </row>
    <row r="44" spans="1:34" ht="12.75">
      <c r="A44" s="32">
        <f t="shared" si="4"/>
        <v>22</v>
      </c>
      <c r="B44" s="15">
        <v>152</v>
      </c>
      <c r="C44" s="33">
        <f t="shared" si="5"/>
        <v>89952</v>
      </c>
      <c r="D44" s="34">
        <v>120</v>
      </c>
      <c r="E44">
        <f t="shared" si="6"/>
        <v>93306</v>
      </c>
      <c r="F44" s="35">
        <v>111</v>
      </c>
      <c r="G44" s="36">
        <f t="shared" si="7"/>
        <v>95339</v>
      </c>
      <c r="H44" s="37">
        <v>106</v>
      </c>
      <c r="I44" s="33">
        <f t="shared" si="8"/>
        <v>97254</v>
      </c>
      <c r="J44" s="15">
        <v>116</v>
      </c>
      <c r="K44" s="41">
        <f t="shared" si="10"/>
        <v>98150</v>
      </c>
      <c r="L44" s="32">
        <f t="shared" si="9"/>
        <v>22</v>
      </c>
      <c r="M44" s="40">
        <f t="shared" si="0"/>
        <v>116</v>
      </c>
      <c r="N44" s="40">
        <f t="shared" si="1"/>
        <v>98150</v>
      </c>
      <c r="O44" s="57">
        <f t="shared" si="2"/>
        <v>51223.74896162577</v>
      </c>
      <c r="P44" s="55">
        <f>SUM(O44:$O$131)</f>
        <v>1362187.8455857984</v>
      </c>
      <c r="Q44" s="61">
        <f>SUM(P44:P$131)</f>
        <v>28222984.800572254</v>
      </c>
      <c r="R44" s="57">
        <f t="shared" si="3"/>
        <v>58.77624281784458</v>
      </c>
      <c r="S44" s="57">
        <f>SUM(R44:$R$131)</f>
        <v>11548.374818350125</v>
      </c>
      <c r="T44" s="55">
        <f>SUM(S44:$S$131)</f>
        <v>540159.1620739856</v>
      </c>
      <c r="U44" s="20"/>
      <c r="V44"/>
      <c r="W44"/>
      <c r="X44"/>
      <c r="Y44"/>
      <c r="Z44"/>
      <c r="AA44"/>
      <c r="AB44"/>
      <c r="AE44" s="49"/>
      <c r="AG44" s="46"/>
      <c r="AH44"/>
    </row>
    <row r="45" spans="1:34" ht="12.75">
      <c r="A45" s="32">
        <f t="shared" si="4"/>
        <v>23</v>
      </c>
      <c r="B45" s="15">
        <v>157</v>
      </c>
      <c r="C45" s="33">
        <f t="shared" si="5"/>
        <v>89800</v>
      </c>
      <c r="D45" s="34">
        <v>127</v>
      </c>
      <c r="E45">
        <f t="shared" si="6"/>
        <v>93186</v>
      </c>
      <c r="F45" s="35">
        <v>110</v>
      </c>
      <c r="G45" s="36">
        <f t="shared" si="7"/>
        <v>95228</v>
      </c>
      <c r="H45" s="37">
        <v>102</v>
      </c>
      <c r="I45" s="33">
        <f t="shared" si="8"/>
        <v>97148</v>
      </c>
      <c r="J45" s="15">
        <v>117</v>
      </c>
      <c r="K45" s="41">
        <f t="shared" si="10"/>
        <v>98034</v>
      </c>
      <c r="L45" s="32">
        <f t="shared" si="9"/>
        <v>23</v>
      </c>
      <c r="M45" s="40">
        <f t="shared" si="0"/>
        <v>117</v>
      </c>
      <c r="N45" s="40">
        <f t="shared" si="1"/>
        <v>98034</v>
      </c>
      <c r="O45" s="57">
        <f t="shared" si="2"/>
        <v>49673.01886555669</v>
      </c>
      <c r="P45" s="55">
        <f>SUM(O45:$O$131)</f>
        <v>1310964.0966241723</v>
      </c>
      <c r="Q45" s="61">
        <f>SUM(P45:P$131)</f>
        <v>26860796.95498645</v>
      </c>
      <c r="R45" s="57">
        <f t="shared" si="3"/>
        <v>57.5562471517226</v>
      </c>
      <c r="S45" s="57">
        <f>SUM(R45:$R$131)</f>
        <v>11489.598575532278</v>
      </c>
      <c r="T45" s="55">
        <f>SUM(S45:$S$131)</f>
        <v>528610.7872556355</v>
      </c>
      <c r="U45" s="20"/>
      <c r="V45"/>
      <c r="W45"/>
      <c r="X45"/>
      <c r="Y45"/>
      <c r="Z45"/>
      <c r="AA45"/>
      <c r="AB45"/>
      <c r="AE45" s="49"/>
      <c r="AG45" s="46"/>
      <c r="AH45"/>
    </row>
    <row r="46" spans="1:34" ht="12.75">
      <c r="A46" s="32">
        <f t="shared" si="4"/>
        <v>24</v>
      </c>
      <c r="B46" s="15">
        <v>157</v>
      </c>
      <c r="C46" s="33">
        <f t="shared" si="5"/>
        <v>89643</v>
      </c>
      <c r="D46" s="34">
        <v>134</v>
      </c>
      <c r="E46">
        <f t="shared" si="6"/>
        <v>93059</v>
      </c>
      <c r="F46" s="35">
        <v>108</v>
      </c>
      <c r="G46" s="36">
        <f t="shared" si="7"/>
        <v>95118</v>
      </c>
      <c r="H46" s="37">
        <v>101</v>
      </c>
      <c r="I46" s="33">
        <f t="shared" si="8"/>
        <v>97046</v>
      </c>
      <c r="J46" s="15">
        <v>118</v>
      </c>
      <c r="K46" s="41">
        <f t="shared" si="10"/>
        <v>97917</v>
      </c>
      <c r="L46" s="32">
        <f t="shared" si="9"/>
        <v>24</v>
      </c>
      <c r="M46" s="40">
        <f t="shared" si="0"/>
        <v>118</v>
      </c>
      <c r="N46" s="40">
        <f t="shared" si="1"/>
        <v>97917</v>
      </c>
      <c r="O46" s="57">
        <f t="shared" si="2"/>
        <v>48168.67566115574</v>
      </c>
      <c r="P46" s="55">
        <f>SUM(O46:$O$131)</f>
        <v>1261291.0777586158</v>
      </c>
      <c r="Q46" s="61">
        <f>SUM(P46:P$131)</f>
        <v>25549832.85836228</v>
      </c>
      <c r="R46" s="57">
        <f t="shared" si="3"/>
        <v>56.35745717287584</v>
      </c>
      <c r="S46" s="57">
        <f>SUM(R46:$R$131)</f>
        <v>11432.042328380556</v>
      </c>
      <c r="T46" s="55">
        <f>SUM(S46:$S$131)</f>
        <v>517121.1886801032</v>
      </c>
      <c r="U46" s="20"/>
      <c r="V46"/>
      <c r="W46"/>
      <c r="X46"/>
      <c r="Y46"/>
      <c r="Z46"/>
      <c r="AA46"/>
      <c r="AB46"/>
      <c r="AE46" s="49"/>
      <c r="AG46" s="46"/>
      <c r="AH46"/>
    </row>
    <row r="47" spans="1:34" ht="12.75">
      <c r="A47" s="32">
        <f t="shared" si="4"/>
        <v>25</v>
      </c>
      <c r="B47" s="15">
        <v>158</v>
      </c>
      <c r="C47" s="33">
        <f t="shared" si="5"/>
        <v>89486</v>
      </c>
      <c r="D47" s="34">
        <v>130</v>
      </c>
      <c r="E47">
        <f t="shared" si="6"/>
        <v>92925</v>
      </c>
      <c r="F47" s="35">
        <v>108</v>
      </c>
      <c r="G47" s="36">
        <f t="shared" si="7"/>
        <v>95010</v>
      </c>
      <c r="H47" s="37">
        <v>98</v>
      </c>
      <c r="I47" s="33">
        <f t="shared" si="8"/>
        <v>96945</v>
      </c>
      <c r="J47" s="15">
        <v>123</v>
      </c>
      <c r="K47" s="41">
        <f t="shared" si="10"/>
        <v>97799</v>
      </c>
      <c r="L47" s="32">
        <f t="shared" si="9"/>
        <v>25</v>
      </c>
      <c r="M47" s="40">
        <f t="shared" si="0"/>
        <v>123</v>
      </c>
      <c r="N47" s="40">
        <f t="shared" si="1"/>
        <v>97799</v>
      </c>
      <c r="O47" s="57">
        <f t="shared" si="2"/>
        <v>46709.34706822105</v>
      </c>
      <c r="P47" s="55">
        <f>SUM(O47:$O$131)</f>
        <v>1213122.40209746</v>
      </c>
      <c r="Q47" s="61">
        <f>SUM(P47:P$131)</f>
        <v>24288541.780603662</v>
      </c>
      <c r="R47" s="57">
        <f t="shared" si="3"/>
        <v>57.03445147493605</v>
      </c>
      <c r="S47" s="57">
        <f>SUM(R47:$R$131)</f>
        <v>11375.68487120768</v>
      </c>
      <c r="T47" s="55">
        <f>SUM(S47:$S$131)</f>
        <v>505689.14635172265</v>
      </c>
      <c r="U47" s="20"/>
      <c r="V47"/>
      <c r="W47"/>
      <c r="X47"/>
      <c r="Y47"/>
      <c r="Z47"/>
      <c r="AA47"/>
      <c r="AB47"/>
      <c r="AE47" s="49"/>
      <c r="AG47" s="46"/>
      <c r="AH47"/>
    </row>
    <row r="48" spans="1:34" ht="12.75">
      <c r="A48" s="32">
        <f t="shared" si="4"/>
        <v>26</v>
      </c>
      <c r="B48" s="15">
        <v>161</v>
      </c>
      <c r="C48" s="33">
        <f t="shared" si="5"/>
        <v>89328</v>
      </c>
      <c r="D48" s="34">
        <v>126</v>
      </c>
      <c r="E48">
        <f t="shared" si="6"/>
        <v>92795</v>
      </c>
      <c r="F48" s="35">
        <v>109</v>
      </c>
      <c r="G48" s="36">
        <f t="shared" si="7"/>
        <v>94902</v>
      </c>
      <c r="H48" s="37">
        <v>95</v>
      </c>
      <c r="I48" s="33">
        <f t="shared" si="8"/>
        <v>96847</v>
      </c>
      <c r="J48" s="15">
        <v>127</v>
      </c>
      <c r="K48" s="41">
        <f t="shared" si="10"/>
        <v>97676</v>
      </c>
      <c r="L48" s="32">
        <f t="shared" si="9"/>
        <v>26</v>
      </c>
      <c r="M48" s="40">
        <f t="shared" si="0"/>
        <v>127</v>
      </c>
      <c r="N48" s="40">
        <f t="shared" si="1"/>
        <v>97676</v>
      </c>
      <c r="O48" s="57">
        <f t="shared" si="2"/>
        <v>45291.84619728336</v>
      </c>
      <c r="P48" s="55">
        <f>SUM(O48:$O$131)</f>
        <v>1166413.055029239</v>
      </c>
      <c r="Q48" s="61">
        <f>SUM(P48:P$131)</f>
        <v>23075419.3785062</v>
      </c>
      <c r="R48" s="57">
        <f t="shared" si="3"/>
        <v>57.17401008222337</v>
      </c>
      <c r="S48" s="57">
        <f>SUM(R48:$R$131)</f>
        <v>11318.650419732743</v>
      </c>
      <c r="T48" s="55">
        <f>SUM(S48:$S$131)</f>
        <v>494313.46148051496</v>
      </c>
      <c r="U48" s="20"/>
      <c r="V48"/>
      <c r="W48"/>
      <c r="X48"/>
      <c r="Y48"/>
      <c r="Z48"/>
      <c r="AA48"/>
      <c r="AB48"/>
      <c r="AE48" s="49"/>
      <c r="AG48" s="46"/>
      <c r="AH48"/>
    </row>
    <row r="49" spans="1:34" ht="12.75">
      <c r="A49" s="32">
        <f t="shared" si="4"/>
        <v>27</v>
      </c>
      <c r="B49" s="15">
        <v>170</v>
      </c>
      <c r="C49" s="33">
        <f t="shared" si="5"/>
        <v>89167</v>
      </c>
      <c r="D49" s="34">
        <v>129</v>
      </c>
      <c r="E49">
        <f t="shared" si="6"/>
        <v>92669</v>
      </c>
      <c r="F49" s="35">
        <v>110</v>
      </c>
      <c r="G49" s="36">
        <f t="shared" si="7"/>
        <v>94793</v>
      </c>
      <c r="H49" s="37">
        <v>95</v>
      </c>
      <c r="I49" s="33">
        <f t="shared" si="8"/>
        <v>96752</v>
      </c>
      <c r="J49" s="15">
        <v>133</v>
      </c>
      <c r="K49" s="41">
        <f t="shared" si="10"/>
        <v>97549</v>
      </c>
      <c r="L49" s="32">
        <f t="shared" si="9"/>
        <v>27</v>
      </c>
      <c r="M49" s="40">
        <f t="shared" si="0"/>
        <v>133</v>
      </c>
      <c r="N49" s="40">
        <f t="shared" si="1"/>
        <v>97549</v>
      </c>
      <c r="O49" s="57">
        <f t="shared" si="2"/>
        <v>43915.492200872504</v>
      </c>
      <c r="P49" s="55">
        <f>SUM(O49:$O$131)</f>
        <v>1121121.2088319554</v>
      </c>
      <c r="Q49" s="61">
        <f>SUM(P49:P$131)</f>
        <v>21909006.32347696</v>
      </c>
      <c r="R49" s="57">
        <f t="shared" si="3"/>
        <v>58.13120817166661</v>
      </c>
      <c r="S49" s="57">
        <f>SUM(R49:$R$131)</f>
        <v>11261.476409650522</v>
      </c>
      <c r="T49" s="55">
        <f>SUM(S49:$S$131)</f>
        <v>482994.81106078223</v>
      </c>
      <c r="U49" s="20"/>
      <c r="V49"/>
      <c r="W49"/>
      <c r="X49"/>
      <c r="Y49"/>
      <c r="Z49"/>
      <c r="AA49"/>
      <c r="AB49"/>
      <c r="AE49" s="49"/>
      <c r="AG49" s="46"/>
      <c r="AH49"/>
    </row>
    <row r="50" spans="1:34" ht="12.75">
      <c r="A50" s="32">
        <f t="shared" si="4"/>
        <v>28</v>
      </c>
      <c r="B50" s="15">
        <v>173</v>
      </c>
      <c r="C50" s="33">
        <f t="shared" si="5"/>
        <v>88997</v>
      </c>
      <c r="D50" s="34">
        <v>133</v>
      </c>
      <c r="E50">
        <f t="shared" si="6"/>
        <v>92540</v>
      </c>
      <c r="F50" s="35">
        <v>112</v>
      </c>
      <c r="G50" s="36">
        <f t="shared" si="7"/>
        <v>94683</v>
      </c>
      <c r="H50" s="37">
        <v>94</v>
      </c>
      <c r="I50" s="33">
        <f t="shared" si="8"/>
        <v>96657</v>
      </c>
      <c r="J50" s="15">
        <v>141</v>
      </c>
      <c r="K50" s="41">
        <f t="shared" si="10"/>
        <v>97416</v>
      </c>
      <c r="L50" s="32">
        <f t="shared" si="9"/>
        <v>28</v>
      </c>
      <c r="M50" s="40">
        <f t="shared" si="0"/>
        <v>141</v>
      </c>
      <c r="N50" s="40">
        <f t="shared" si="1"/>
        <v>97416</v>
      </c>
      <c r="O50" s="57">
        <f t="shared" si="2"/>
        <v>42578.268986850184</v>
      </c>
      <c r="P50" s="55">
        <f>SUM(O50:$O$131)</f>
        <v>1077205.716631083</v>
      </c>
      <c r="Q50" s="61">
        <f>SUM(P50:P$131)</f>
        <v>20787885.114645004</v>
      </c>
      <c r="R50" s="57">
        <f t="shared" si="3"/>
        <v>59.83283708449516</v>
      </c>
      <c r="S50" s="57">
        <f>SUM(R50:$R$131)</f>
        <v>11203.345201478855</v>
      </c>
      <c r="T50" s="55">
        <f>SUM(S50:$S$131)</f>
        <v>471733.3346511317</v>
      </c>
      <c r="U50" s="20"/>
      <c r="V50"/>
      <c r="W50"/>
      <c r="X50"/>
      <c r="Y50"/>
      <c r="Z50"/>
      <c r="AA50"/>
      <c r="AB50"/>
      <c r="AE50" s="49"/>
      <c r="AG50" s="46"/>
      <c r="AH50"/>
    </row>
    <row r="51" spans="1:34" ht="12.75">
      <c r="A51" s="32">
        <f t="shared" si="4"/>
        <v>29</v>
      </c>
      <c r="B51" s="15">
        <v>173</v>
      </c>
      <c r="C51" s="33">
        <f t="shared" si="5"/>
        <v>88824</v>
      </c>
      <c r="D51" s="34">
        <v>138</v>
      </c>
      <c r="E51">
        <f t="shared" si="6"/>
        <v>92407</v>
      </c>
      <c r="F51" s="35">
        <v>113</v>
      </c>
      <c r="G51" s="36">
        <f t="shared" si="7"/>
        <v>94571</v>
      </c>
      <c r="H51" s="37">
        <v>95</v>
      </c>
      <c r="I51" s="33">
        <f t="shared" si="8"/>
        <v>96563</v>
      </c>
      <c r="J51" s="15">
        <v>147</v>
      </c>
      <c r="K51" s="41">
        <f t="shared" si="10"/>
        <v>97275</v>
      </c>
      <c r="L51" s="32">
        <f t="shared" si="9"/>
        <v>29</v>
      </c>
      <c r="M51" s="40">
        <f t="shared" si="0"/>
        <v>147</v>
      </c>
      <c r="N51" s="40">
        <f t="shared" si="1"/>
        <v>97275</v>
      </c>
      <c r="O51" s="57">
        <f t="shared" si="2"/>
        <v>41278.29239286714</v>
      </c>
      <c r="P51" s="55">
        <f>SUM(O51:$O$131)</f>
        <v>1034627.4476442323</v>
      </c>
      <c r="Q51" s="61">
        <f>SUM(P51:P$131)</f>
        <v>19710679.398013923</v>
      </c>
      <c r="R51" s="57">
        <f t="shared" si="3"/>
        <v>60.562053648838315</v>
      </c>
      <c r="S51" s="57">
        <f>SUM(R51:$R$131)</f>
        <v>11143.512364394357</v>
      </c>
      <c r="T51" s="55">
        <f>SUM(S51:$S$131)</f>
        <v>460529.98944965284</v>
      </c>
      <c r="U51" s="20"/>
      <c r="V51"/>
      <c r="W51"/>
      <c r="X51"/>
      <c r="Y51"/>
      <c r="Z51"/>
      <c r="AA51"/>
      <c r="AB51"/>
      <c r="AE51" s="49"/>
      <c r="AG51" s="46"/>
      <c r="AH51"/>
    </row>
    <row r="52" spans="1:34" ht="12.75">
      <c r="A52" s="32">
        <f t="shared" si="4"/>
        <v>30</v>
      </c>
      <c r="B52" s="15">
        <v>177</v>
      </c>
      <c r="C52" s="33">
        <f t="shared" si="5"/>
        <v>88651</v>
      </c>
      <c r="D52" s="34">
        <v>142</v>
      </c>
      <c r="E52">
        <f t="shared" si="6"/>
        <v>92269</v>
      </c>
      <c r="F52" s="35">
        <v>116</v>
      </c>
      <c r="G52" s="36">
        <f t="shared" si="7"/>
        <v>94458</v>
      </c>
      <c r="H52" s="37">
        <v>95</v>
      </c>
      <c r="I52" s="33">
        <f t="shared" si="8"/>
        <v>96468</v>
      </c>
      <c r="J52" s="15">
        <v>150</v>
      </c>
      <c r="K52" s="41">
        <f t="shared" si="10"/>
        <v>97128</v>
      </c>
      <c r="L52" s="32">
        <f t="shared" si="9"/>
        <v>30</v>
      </c>
      <c r="M52" s="40">
        <f t="shared" si="0"/>
        <v>150</v>
      </c>
      <c r="N52" s="40">
        <f t="shared" si="1"/>
        <v>97128</v>
      </c>
      <c r="O52" s="57">
        <f t="shared" si="2"/>
        <v>40015.44997826101</v>
      </c>
      <c r="P52" s="55">
        <f>SUM(O52:$O$131)</f>
        <v>993349.1552513652</v>
      </c>
      <c r="Q52" s="61">
        <f>SUM(P52:P$131)</f>
        <v>18676051.9503697</v>
      </c>
      <c r="R52" s="57">
        <f t="shared" si="3"/>
        <v>59.99807177416119</v>
      </c>
      <c r="S52" s="57">
        <f>SUM(R52:$R$131)</f>
        <v>11082.950310745518</v>
      </c>
      <c r="T52" s="55">
        <f>SUM(S52:$S$131)</f>
        <v>449386.47708525846</v>
      </c>
      <c r="U52" s="20"/>
      <c r="V52"/>
      <c r="W52"/>
      <c r="X52"/>
      <c r="Y52"/>
      <c r="Z52"/>
      <c r="AA52"/>
      <c r="AB52"/>
      <c r="AE52" s="49"/>
      <c r="AG52" s="46"/>
      <c r="AH52"/>
    </row>
    <row r="53" spans="1:34" ht="12.75">
      <c r="A53" s="32">
        <f t="shared" si="4"/>
        <v>31</v>
      </c>
      <c r="B53" s="15">
        <v>184</v>
      </c>
      <c r="C53" s="33">
        <f t="shared" si="5"/>
        <v>88474</v>
      </c>
      <c r="D53" s="34">
        <v>149</v>
      </c>
      <c r="E53">
        <f t="shared" si="6"/>
        <v>92127</v>
      </c>
      <c r="F53" s="35">
        <v>121</v>
      </c>
      <c r="G53" s="36">
        <f t="shared" si="7"/>
        <v>94342</v>
      </c>
      <c r="H53" s="37">
        <v>100</v>
      </c>
      <c r="I53" s="33">
        <f t="shared" si="8"/>
        <v>96373</v>
      </c>
      <c r="J53" s="15">
        <v>153</v>
      </c>
      <c r="K53" s="41">
        <f t="shared" si="10"/>
        <v>96978</v>
      </c>
      <c r="L53" s="32">
        <f t="shared" si="9"/>
        <v>31</v>
      </c>
      <c r="M53" s="40">
        <f t="shared" si="0"/>
        <v>153</v>
      </c>
      <c r="N53" s="40">
        <f t="shared" si="1"/>
        <v>96978</v>
      </c>
      <c r="O53" s="57">
        <f t="shared" si="2"/>
        <v>38789.95336343069</v>
      </c>
      <c r="P53" s="55">
        <f>SUM(O53:$O$131)</f>
        <v>953333.7052731041</v>
      </c>
      <c r="Q53" s="61">
        <f>SUM(P53:P$131)</f>
        <v>17682702.795118332</v>
      </c>
      <c r="R53" s="57">
        <f t="shared" si="3"/>
        <v>59.41556622295575</v>
      </c>
      <c r="S53" s="57">
        <f>SUM(R53:$R$131)</f>
        <v>11022.952238971358</v>
      </c>
      <c r="T53" s="55">
        <f>SUM(S53:$S$131)</f>
        <v>438303.52677451295</v>
      </c>
      <c r="U53" s="20"/>
      <c r="V53"/>
      <c r="W53"/>
      <c r="X53"/>
      <c r="Y53"/>
      <c r="Z53"/>
      <c r="AA53"/>
      <c r="AB53"/>
      <c r="AE53" s="49"/>
      <c r="AG53" s="46"/>
      <c r="AH53"/>
    </row>
    <row r="54" spans="1:34" ht="12.75">
      <c r="A54" s="32">
        <f t="shared" si="4"/>
        <v>32</v>
      </c>
      <c r="B54" s="15">
        <v>189</v>
      </c>
      <c r="C54" s="33">
        <f t="shared" si="5"/>
        <v>88290</v>
      </c>
      <c r="D54" s="34">
        <v>159</v>
      </c>
      <c r="E54">
        <f t="shared" si="6"/>
        <v>91978</v>
      </c>
      <c r="F54" s="35">
        <v>127</v>
      </c>
      <c r="G54" s="36">
        <f t="shared" si="7"/>
        <v>94221</v>
      </c>
      <c r="H54" s="37">
        <v>103</v>
      </c>
      <c r="I54" s="33">
        <f t="shared" si="8"/>
        <v>96273</v>
      </c>
      <c r="J54" s="15">
        <v>152</v>
      </c>
      <c r="K54" s="41">
        <f t="shared" si="10"/>
        <v>96825</v>
      </c>
      <c r="L54" s="32">
        <f t="shared" si="9"/>
        <v>32</v>
      </c>
      <c r="M54" s="40">
        <f aca="true" t="shared" si="11" ref="M54:M85">IF($C$6=71,F54,IF($C$6=81,H54,IF($C$6=51,B54,IF($C$6=61,D54,IF($C$6=92,J54)))))</f>
        <v>152</v>
      </c>
      <c r="N54" s="40">
        <f aca="true" t="shared" si="12" ref="N54:N85">IF($C$6=71,G54,IF($C$6=81,I54,IF($C$6=51,C54,IF($C$6=61,E54,IF($C$6=92,K54)))))</f>
        <v>96825</v>
      </c>
      <c r="O54" s="57">
        <f aca="true" t="shared" si="13" ref="O54:O85">((1+$C$7)^-A54)*IF($C$6=71,G54,IF($C$6=81,I54,IF($C$6=51,C54,IF($C$6=61,E54,IF($C$6=92,K54)))))</f>
        <v>37600.733330311705</v>
      </c>
      <c r="P54" s="55">
        <f>SUM(O54:$O$131)</f>
        <v>914543.7519096734</v>
      </c>
      <c r="Q54" s="61">
        <f>SUM(P54:P$131)</f>
        <v>16729369.089845205</v>
      </c>
      <c r="R54" s="57">
        <f aca="true" t="shared" si="14" ref="R54:R85">((1+$C$7)^-(A54+1))*IF($C$6=71,F54,IF($C$6=81,H54,IF($C$6=51,B54,IF($C$6=61,D54,IF($C$6=92,J54)))))</f>
        <v>57.30798950370756</v>
      </c>
      <c r="S54" s="57">
        <f>SUM(R54:$R$131)</f>
        <v>10963.536672748402</v>
      </c>
      <c r="T54" s="55">
        <f>SUM(S54:$S$131)</f>
        <v>427280.5745355416</v>
      </c>
      <c r="U54" s="20"/>
      <c r="V54"/>
      <c r="W54"/>
      <c r="X54"/>
      <c r="Y54"/>
      <c r="Z54"/>
      <c r="AA54"/>
      <c r="AB54"/>
      <c r="AE54" s="49"/>
      <c r="AG54" s="46"/>
      <c r="AH54"/>
    </row>
    <row r="55" spans="1:34" ht="12.75">
      <c r="A55" s="32">
        <f t="shared" si="4"/>
        <v>33</v>
      </c>
      <c r="B55" s="15">
        <v>194</v>
      </c>
      <c r="C55" s="33">
        <f t="shared" si="5"/>
        <v>88101</v>
      </c>
      <c r="D55" s="34">
        <v>166</v>
      </c>
      <c r="E55">
        <f t="shared" si="6"/>
        <v>91819</v>
      </c>
      <c r="F55" s="35">
        <v>135</v>
      </c>
      <c r="G55" s="36">
        <f t="shared" si="7"/>
        <v>94094</v>
      </c>
      <c r="H55" s="37">
        <v>104</v>
      </c>
      <c r="I55" s="33">
        <f t="shared" si="8"/>
        <v>96170</v>
      </c>
      <c r="J55" s="15">
        <v>148</v>
      </c>
      <c r="K55" s="41">
        <f t="shared" si="10"/>
        <v>96673</v>
      </c>
      <c r="L55" s="32">
        <f t="shared" si="9"/>
        <v>33</v>
      </c>
      <c r="M55" s="40">
        <f t="shared" si="11"/>
        <v>148</v>
      </c>
      <c r="N55" s="40">
        <f t="shared" si="12"/>
        <v>96673</v>
      </c>
      <c r="O55" s="57">
        <f t="shared" si="13"/>
        <v>36448.25835060474</v>
      </c>
      <c r="P55" s="55">
        <f>SUM(O55:$O$131)</f>
        <v>876943.0185793617</v>
      </c>
      <c r="Q55" s="61">
        <f>SUM(P55:P$131)</f>
        <v>15814825.337935533</v>
      </c>
      <c r="R55" s="57">
        <f t="shared" si="14"/>
        <v>54.174645161910576</v>
      </c>
      <c r="S55" s="57">
        <f>SUM(R55:$R$131)</f>
        <v>10906.228683244693</v>
      </c>
      <c r="T55" s="55">
        <f>SUM(S55:$S$131)</f>
        <v>416317.03786279313</v>
      </c>
      <c r="U55" s="20"/>
      <c r="V55"/>
      <c r="W55"/>
      <c r="X55"/>
      <c r="Y55"/>
      <c r="Z55"/>
      <c r="AA55"/>
      <c r="AB55"/>
      <c r="AE55" s="49"/>
      <c r="AG55" s="46"/>
      <c r="AH55"/>
    </row>
    <row r="56" spans="1:34" ht="12.75">
      <c r="A56" s="32">
        <f t="shared" si="4"/>
        <v>34</v>
      </c>
      <c r="B56" s="15">
        <v>206</v>
      </c>
      <c r="C56" s="33">
        <f t="shared" si="5"/>
        <v>87907</v>
      </c>
      <c r="D56" s="34">
        <v>172</v>
      </c>
      <c r="E56">
        <f t="shared" si="6"/>
        <v>91653</v>
      </c>
      <c r="F56" s="35">
        <v>144</v>
      </c>
      <c r="G56" s="36">
        <f t="shared" si="7"/>
        <v>93959</v>
      </c>
      <c r="H56" s="37">
        <v>112</v>
      </c>
      <c r="I56" s="33">
        <f t="shared" si="8"/>
        <v>96066</v>
      </c>
      <c r="J56" s="15">
        <v>146</v>
      </c>
      <c r="K56" s="41">
        <f t="shared" si="10"/>
        <v>96525</v>
      </c>
      <c r="L56" s="32">
        <f t="shared" si="9"/>
        <v>34</v>
      </c>
      <c r="M56" s="40">
        <f t="shared" si="11"/>
        <v>146</v>
      </c>
      <c r="N56" s="40">
        <f t="shared" si="12"/>
        <v>96525</v>
      </c>
      <c r="O56" s="57">
        <f t="shared" si="13"/>
        <v>35332.483947658235</v>
      </c>
      <c r="P56" s="55">
        <f>SUM(O56:$O$131)</f>
        <v>840494.760228757</v>
      </c>
      <c r="Q56" s="61">
        <f>SUM(P56:P$131)</f>
        <v>14937882.319356171</v>
      </c>
      <c r="R56" s="57">
        <f t="shared" si="14"/>
        <v>51.885976080024555</v>
      </c>
      <c r="S56" s="57">
        <f>SUM(R56:$R$131)</f>
        <v>10852.054038082786</v>
      </c>
      <c r="T56" s="55">
        <f>SUM(S56:$S$131)</f>
        <v>405410.80917954847</v>
      </c>
      <c r="U56" s="20"/>
      <c r="V56"/>
      <c r="W56"/>
      <c r="X56"/>
      <c r="Y56"/>
      <c r="Z56"/>
      <c r="AA56"/>
      <c r="AB56"/>
      <c r="AE56" s="49"/>
      <c r="AG56" s="46"/>
      <c r="AH56"/>
    </row>
    <row r="57" spans="1:34" ht="12.75">
      <c r="A57" s="32">
        <f t="shared" si="4"/>
        <v>35</v>
      </c>
      <c r="B57" s="15">
        <v>218</v>
      </c>
      <c r="C57" s="33">
        <f t="shared" si="5"/>
        <v>87701</v>
      </c>
      <c r="D57" s="34">
        <v>179</v>
      </c>
      <c r="E57">
        <f t="shared" si="6"/>
        <v>91481</v>
      </c>
      <c r="F57" s="35">
        <v>156</v>
      </c>
      <c r="G57" s="36">
        <f t="shared" si="7"/>
        <v>93815</v>
      </c>
      <c r="H57" s="37">
        <v>117</v>
      </c>
      <c r="I57" s="33">
        <f t="shared" si="8"/>
        <v>95954</v>
      </c>
      <c r="J57" s="15">
        <v>145</v>
      </c>
      <c r="K57" s="41">
        <f t="shared" si="10"/>
        <v>96379</v>
      </c>
      <c r="L57" s="32">
        <f t="shared" si="9"/>
        <v>35</v>
      </c>
      <c r="M57" s="40">
        <f t="shared" si="11"/>
        <v>145</v>
      </c>
      <c r="N57" s="40">
        <f t="shared" si="12"/>
        <v>96379</v>
      </c>
      <c r="O57" s="57">
        <f t="shared" si="13"/>
        <v>34251.49649737457</v>
      </c>
      <c r="P57" s="55">
        <f>SUM(O57:$O$131)</f>
        <v>805162.2762810987</v>
      </c>
      <c r="Q57" s="61">
        <f>SUM(P57:P$131)</f>
        <v>14097387.559127413</v>
      </c>
      <c r="R57" s="57">
        <f t="shared" si="14"/>
        <v>50.02970163321958</v>
      </c>
      <c r="S57" s="57">
        <f>SUM(R57:$R$131)</f>
        <v>10800.16806200276</v>
      </c>
      <c r="T57" s="55">
        <f>SUM(S57:$S$131)</f>
        <v>394558.7551414657</v>
      </c>
      <c r="U57" s="20"/>
      <c r="V57"/>
      <c r="W57"/>
      <c r="X57"/>
      <c r="Y57"/>
      <c r="Z57"/>
      <c r="AA57"/>
      <c r="AB57"/>
      <c r="AE57" s="49"/>
      <c r="AG57" s="46"/>
      <c r="AH57"/>
    </row>
    <row r="58" spans="1:34" ht="12.75">
      <c r="A58" s="32">
        <f t="shared" si="4"/>
        <v>36</v>
      </c>
      <c r="B58" s="15">
        <v>227</v>
      </c>
      <c r="C58" s="33">
        <f t="shared" si="5"/>
        <v>87483</v>
      </c>
      <c r="D58" s="34">
        <v>196</v>
      </c>
      <c r="E58">
        <f t="shared" si="6"/>
        <v>91302</v>
      </c>
      <c r="F58" s="35">
        <v>170</v>
      </c>
      <c r="G58" s="36">
        <f t="shared" si="7"/>
        <v>93659</v>
      </c>
      <c r="H58" s="37">
        <v>128</v>
      </c>
      <c r="I58" s="33">
        <f t="shared" si="8"/>
        <v>95837</v>
      </c>
      <c r="J58" s="15">
        <v>144</v>
      </c>
      <c r="K58" s="41">
        <f t="shared" si="10"/>
        <v>96234</v>
      </c>
      <c r="L58" s="32">
        <f t="shared" si="9"/>
        <v>36</v>
      </c>
      <c r="M58" s="40">
        <f t="shared" si="11"/>
        <v>144</v>
      </c>
      <c r="N58" s="40">
        <f t="shared" si="12"/>
        <v>96234</v>
      </c>
      <c r="O58" s="57">
        <f t="shared" si="13"/>
        <v>33203.850392905195</v>
      </c>
      <c r="P58" s="55">
        <f>SUM(O58:$O$131)</f>
        <v>770910.7797837242</v>
      </c>
      <c r="Q58" s="61">
        <f>SUM(P58:P$131)</f>
        <v>13292225.282846315</v>
      </c>
      <c r="R58" s="57">
        <f t="shared" si="14"/>
        <v>48.2375429205465</v>
      </c>
      <c r="S58" s="57">
        <f>SUM(R58:$R$131)</f>
        <v>10750.138360369541</v>
      </c>
      <c r="T58" s="55">
        <f>SUM(S58:$S$131)</f>
        <v>383758.5870794629</v>
      </c>
      <c r="U58" s="20"/>
      <c r="V58"/>
      <c r="W58"/>
      <c r="X58"/>
      <c r="Y58"/>
      <c r="Z58"/>
      <c r="AA58"/>
      <c r="AB58"/>
      <c r="AG58" s="46"/>
      <c r="AH58"/>
    </row>
    <row r="59" spans="1:33" ht="12.75">
      <c r="A59" s="32">
        <f t="shared" si="4"/>
        <v>37</v>
      </c>
      <c r="B59" s="15">
        <v>236</v>
      </c>
      <c r="C59" s="33">
        <f t="shared" si="5"/>
        <v>87256</v>
      </c>
      <c r="D59" s="34">
        <v>209</v>
      </c>
      <c r="E59">
        <f t="shared" si="6"/>
        <v>91106</v>
      </c>
      <c r="F59" s="35">
        <v>187</v>
      </c>
      <c r="G59" s="36">
        <f t="shared" si="7"/>
        <v>93489</v>
      </c>
      <c r="H59" s="37">
        <v>144</v>
      </c>
      <c r="I59" s="33">
        <f t="shared" si="8"/>
        <v>95709</v>
      </c>
      <c r="J59" s="15">
        <v>147</v>
      </c>
      <c r="K59" s="41">
        <f t="shared" si="10"/>
        <v>96090</v>
      </c>
      <c r="L59" s="32">
        <f t="shared" si="9"/>
        <v>37</v>
      </c>
      <c r="M59" s="40">
        <f t="shared" si="11"/>
        <v>147</v>
      </c>
      <c r="N59" s="40">
        <f t="shared" si="12"/>
        <v>96090</v>
      </c>
      <c r="O59" s="57">
        <f t="shared" si="13"/>
        <v>32188.510411356343</v>
      </c>
      <c r="P59" s="55">
        <f>SUM(O59:$O$131)</f>
        <v>737706.9293908189</v>
      </c>
      <c r="Q59" s="61">
        <f>SUM(P59:P$131)</f>
        <v>12521314.503062591</v>
      </c>
      <c r="R59" s="57">
        <f t="shared" si="14"/>
        <v>47.80824439940896</v>
      </c>
      <c r="S59" s="57">
        <f>SUM(R59:$R$131)</f>
        <v>10701.900817448995</v>
      </c>
      <c r="T59" s="55">
        <f>SUM(S59:$S$131)</f>
        <v>373008.44871909334</v>
      </c>
      <c r="U59" s="20"/>
      <c r="V59"/>
      <c r="W59"/>
      <c r="X59"/>
      <c r="Y59"/>
      <c r="Z59"/>
      <c r="AA59"/>
      <c r="AB59"/>
      <c r="AG59" s="46"/>
    </row>
    <row r="60" spans="1:33" ht="12.75">
      <c r="A60" s="32">
        <f t="shared" si="4"/>
        <v>38</v>
      </c>
      <c r="B60" s="15">
        <v>250</v>
      </c>
      <c r="C60" s="33">
        <f t="shared" si="5"/>
        <v>87020</v>
      </c>
      <c r="D60" s="34">
        <v>223</v>
      </c>
      <c r="E60">
        <f t="shared" si="6"/>
        <v>90897</v>
      </c>
      <c r="F60" s="35">
        <v>206</v>
      </c>
      <c r="G60" s="36">
        <f t="shared" si="7"/>
        <v>93302</v>
      </c>
      <c r="H60" s="37">
        <v>162</v>
      </c>
      <c r="I60" s="33">
        <f t="shared" si="8"/>
        <v>95565</v>
      </c>
      <c r="J60" s="15">
        <v>154</v>
      </c>
      <c r="K60" s="41">
        <f t="shared" si="10"/>
        <v>95943</v>
      </c>
      <c r="L60" s="32">
        <f t="shared" si="9"/>
        <v>38</v>
      </c>
      <c r="M60" s="40">
        <f t="shared" si="11"/>
        <v>154</v>
      </c>
      <c r="N60" s="40">
        <f t="shared" si="12"/>
        <v>95943</v>
      </c>
      <c r="O60" s="57">
        <f t="shared" si="13"/>
        <v>31203.172737499957</v>
      </c>
      <c r="P60" s="55">
        <f>SUM(O60:$O$131)</f>
        <v>705518.4189794628</v>
      </c>
      <c r="Q60" s="61">
        <f>SUM(P60:P$131)</f>
        <v>11783607.573671773</v>
      </c>
      <c r="R60" s="57">
        <f t="shared" si="14"/>
        <v>48.62604608354123</v>
      </c>
      <c r="S60" s="57">
        <f>SUM(R60:$R$131)</f>
        <v>10654.092573049586</v>
      </c>
      <c r="T60" s="55">
        <f>SUM(S60:$S$131)</f>
        <v>362306.5479016444</v>
      </c>
      <c r="U60" s="20"/>
      <c r="V60"/>
      <c r="W60"/>
      <c r="X60"/>
      <c r="Y60"/>
      <c r="Z60"/>
      <c r="AA60"/>
      <c r="AB60"/>
      <c r="AG60" s="46"/>
    </row>
    <row r="61" spans="1:33" ht="12.75">
      <c r="A61" s="32">
        <f t="shared" si="4"/>
        <v>39</v>
      </c>
      <c r="B61" s="15">
        <v>265</v>
      </c>
      <c r="C61" s="33">
        <f t="shared" si="5"/>
        <v>86770</v>
      </c>
      <c r="D61" s="34">
        <v>241</v>
      </c>
      <c r="E61">
        <f t="shared" si="6"/>
        <v>90674</v>
      </c>
      <c r="F61" s="35">
        <v>226</v>
      </c>
      <c r="G61" s="36">
        <f t="shared" si="7"/>
        <v>93096</v>
      </c>
      <c r="H61" s="37">
        <v>179</v>
      </c>
      <c r="I61" s="33">
        <f t="shared" si="8"/>
        <v>95403</v>
      </c>
      <c r="J61" s="15">
        <v>158</v>
      </c>
      <c r="K61" s="41">
        <f t="shared" si="10"/>
        <v>95789</v>
      </c>
      <c r="L61" s="32">
        <f t="shared" si="9"/>
        <v>39</v>
      </c>
      <c r="M61" s="40">
        <f t="shared" si="11"/>
        <v>158</v>
      </c>
      <c r="N61" s="40">
        <f t="shared" si="12"/>
        <v>95789</v>
      </c>
      <c r="O61" s="57">
        <f t="shared" si="13"/>
        <v>30245.716417508644</v>
      </c>
      <c r="P61" s="55">
        <f>SUM(O61:$O$131)</f>
        <v>674315.2462419628</v>
      </c>
      <c r="Q61" s="61">
        <f>SUM(P61:P$131)</f>
        <v>11078089.154692307</v>
      </c>
      <c r="R61" s="57">
        <f t="shared" si="14"/>
        <v>48.43598084226148</v>
      </c>
      <c r="S61" s="57">
        <f>SUM(R61:$R$131)</f>
        <v>10605.466526966045</v>
      </c>
      <c r="T61" s="55">
        <f>SUM(S61:$S$131)</f>
        <v>351652.4553285947</v>
      </c>
      <c r="U61" s="20"/>
      <c r="V61"/>
      <c r="W61"/>
      <c r="X61"/>
      <c r="Y61"/>
      <c r="Z61"/>
      <c r="AA61"/>
      <c r="AB61"/>
      <c r="AG61" s="46"/>
    </row>
    <row r="62" spans="1:33" ht="12.75">
      <c r="A62" s="32">
        <f t="shared" si="4"/>
        <v>40</v>
      </c>
      <c r="B62" s="15">
        <v>290</v>
      </c>
      <c r="C62" s="33">
        <f t="shared" si="5"/>
        <v>86505</v>
      </c>
      <c r="D62" s="34">
        <v>262</v>
      </c>
      <c r="E62">
        <f t="shared" si="6"/>
        <v>90433</v>
      </c>
      <c r="F62" s="35">
        <v>249</v>
      </c>
      <c r="G62" s="36">
        <f t="shared" si="7"/>
        <v>92870</v>
      </c>
      <c r="H62" s="37">
        <v>199</v>
      </c>
      <c r="I62" s="33">
        <f t="shared" si="8"/>
        <v>95224</v>
      </c>
      <c r="J62" s="15">
        <v>167</v>
      </c>
      <c r="K62" s="41">
        <f t="shared" si="10"/>
        <v>95631</v>
      </c>
      <c r="L62" s="32">
        <f t="shared" si="9"/>
        <v>40</v>
      </c>
      <c r="M62" s="40">
        <f t="shared" si="11"/>
        <v>167</v>
      </c>
      <c r="N62" s="40">
        <f t="shared" si="12"/>
        <v>95631</v>
      </c>
      <c r="O62" s="57">
        <f t="shared" si="13"/>
        <v>29316.337240039924</v>
      </c>
      <c r="P62" s="55">
        <f>SUM(O62:$O$131)</f>
        <v>644069.5298244542</v>
      </c>
      <c r="Q62" s="61">
        <f>SUM(P62:P$131)</f>
        <v>10403773.908450343</v>
      </c>
      <c r="R62" s="57">
        <f t="shared" si="14"/>
        <v>49.70387612546188</v>
      </c>
      <c r="S62" s="57">
        <f>SUM(R62:$R$131)</f>
        <v>10557.030546123782</v>
      </c>
      <c r="T62" s="55">
        <f>SUM(S62:$S$131)</f>
        <v>341046.98880162876</v>
      </c>
      <c r="U62" s="20"/>
      <c r="V62"/>
      <c r="W62"/>
      <c r="X62"/>
      <c r="Y62"/>
      <c r="Z62"/>
      <c r="AA62"/>
      <c r="AB62"/>
      <c r="AG62" s="46"/>
    </row>
    <row r="63" spans="1:33" ht="12.75">
      <c r="A63" s="32">
        <f t="shared" si="4"/>
        <v>41</v>
      </c>
      <c r="B63" s="15">
        <v>318</v>
      </c>
      <c r="C63" s="33">
        <f t="shared" si="5"/>
        <v>86215</v>
      </c>
      <c r="D63" s="34">
        <v>276</v>
      </c>
      <c r="E63">
        <f t="shared" si="6"/>
        <v>90171</v>
      </c>
      <c r="F63" s="35">
        <v>274</v>
      </c>
      <c r="G63" s="36">
        <f t="shared" si="7"/>
        <v>92621</v>
      </c>
      <c r="H63" s="37">
        <v>218</v>
      </c>
      <c r="I63" s="33">
        <f t="shared" si="8"/>
        <v>95025</v>
      </c>
      <c r="J63" s="15">
        <v>181</v>
      </c>
      <c r="K63" s="41">
        <f t="shared" si="10"/>
        <v>95464</v>
      </c>
      <c r="L63" s="32">
        <f t="shared" si="9"/>
        <v>41</v>
      </c>
      <c r="M63" s="40">
        <f t="shared" si="11"/>
        <v>181</v>
      </c>
      <c r="N63" s="40">
        <f t="shared" si="12"/>
        <v>95464</v>
      </c>
      <c r="O63" s="57">
        <f t="shared" si="13"/>
        <v>28412.75946371912</v>
      </c>
      <c r="P63" s="55">
        <f>SUM(O63:$O$131)</f>
        <v>614753.1925844143</v>
      </c>
      <c r="Q63" s="61">
        <f>SUM(P63:P$131)</f>
        <v>9759704.37862589</v>
      </c>
      <c r="R63" s="57">
        <f t="shared" si="14"/>
        <v>52.3016195494948</v>
      </c>
      <c r="S63" s="57">
        <f>SUM(R63:$R$131)</f>
        <v>10507.32666999832</v>
      </c>
      <c r="T63" s="55">
        <f>SUM(S63:$S$131)</f>
        <v>330489.95825550496</v>
      </c>
      <c r="U63" s="20"/>
      <c r="V63"/>
      <c r="W63"/>
      <c r="X63"/>
      <c r="Y63"/>
      <c r="Z63"/>
      <c r="AA63"/>
      <c r="AB63"/>
      <c r="AG63" s="46"/>
    </row>
    <row r="64" spans="1:33" ht="12.75">
      <c r="A64" s="32">
        <f t="shared" si="4"/>
        <v>42</v>
      </c>
      <c r="B64" s="15">
        <v>352</v>
      </c>
      <c r="C64" s="33">
        <f t="shared" si="5"/>
        <v>85897</v>
      </c>
      <c r="D64" s="34">
        <v>296</v>
      </c>
      <c r="E64">
        <f t="shared" si="6"/>
        <v>89895</v>
      </c>
      <c r="F64" s="35">
        <v>304</v>
      </c>
      <c r="G64" s="36">
        <f t="shared" si="7"/>
        <v>92347</v>
      </c>
      <c r="H64" s="37">
        <v>240</v>
      </c>
      <c r="I64" s="33">
        <f t="shared" si="8"/>
        <v>94807</v>
      </c>
      <c r="J64" s="15">
        <v>196</v>
      </c>
      <c r="K64" s="41">
        <f t="shared" si="10"/>
        <v>95283</v>
      </c>
      <c r="L64" s="32">
        <f t="shared" si="9"/>
        <v>42</v>
      </c>
      <c r="M64" s="40">
        <f t="shared" si="11"/>
        <v>196</v>
      </c>
      <c r="N64" s="40">
        <f t="shared" si="12"/>
        <v>95283</v>
      </c>
      <c r="O64" s="57">
        <f t="shared" si="13"/>
        <v>27532.9017432846</v>
      </c>
      <c r="P64" s="55">
        <f>SUM(O64:$O$131)</f>
        <v>586340.4331206953</v>
      </c>
      <c r="Q64" s="61">
        <f>SUM(P64:P$131)</f>
        <v>9144951.186041472</v>
      </c>
      <c r="R64" s="57">
        <f t="shared" si="14"/>
        <v>54.986415446553565</v>
      </c>
      <c r="S64" s="57">
        <f>SUM(R64:$R$131)</f>
        <v>10455.025050448827</v>
      </c>
      <c r="T64" s="55">
        <f>SUM(S64:$S$131)</f>
        <v>319982.6315855066</v>
      </c>
      <c r="U64" s="20"/>
      <c r="V64"/>
      <c r="W64"/>
      <c r="X64"/>
      <c r="Y64"/>
      <c r="Z64"/>
      <c r="AA64"/>
      <c r="AB64"/>
      <c r="AG64" s="46"/>
    </row>
    <row r="65" spans="1:33" ht="12.75">
      <c r="A65" s="32">
        <f t="shared" si="4"/>
        <v>43</v>
      </c>
      <c r="B65" s="15">
        <v>384</v>
      </c>
      <c r="C65" s="33">
        <f t="shared" si="5"/>
        <v>85545</v>
      </c>
      <c r="D65" s="34">
        <v>324</v>
      </c>
      <c r="E65">
        <f t="shared" si="6"/>
        <v>89599</v>
      </c>
      <c r="F65" s="35">
        <v>338</v>
      </c>
      <c r="G65" s="36">
        <f t="shared" si="7"/>
        <v>92043</v>
      </c>
      <c r="H65" s="37">
        <v>264</v>
      </c>
      <c r="I65" s="33">
        <f t="shared" si="8"/>
        <v>94567</v>
      </c>
      <c r="J65" s="15">
        <v>214</v>
      </c>
      <c r="K65" s="41">
        <f t="shared" si="10"/>
        <v>95087</v>
      </c>
      <c r="L65" s="32">
        <f t="shared" si="9"/>
        <v>43</v>
      </c>
      <c r="M65" s="40">
        <f t="shared" si="11"/>
        <v>214</v>
      </c>
      <c r="N65" s="40">
        <f t="shared" si="12"/>
        <v>95087</v>
      </c>
      <c r="O65" s="57">
        <f t="shared" si="13"/>
        <v>26675.986150849178</v>
      </c>
      <c r="P65" s="55">
        <f>SUM(O65:$O$131)</f>
        <v>558807.5313774107</v>
      </c>
      <c r="Q65" s="61">
        <f>SUM(P65:P$131)</f>
        <v>8558610.752920782</v>
      </c>
      <c r="R65" s="57">
        <f t="shared" si="14"/>
        <v>58.287561450180625</v>
      </c>
      <c r="S65" s="57">
        <f>SUM(R65:$R$131)</f>
        <v>10400.038635002273</v>
      </c>
      <c r="T65" s="55">
        <f>SUM(S65:$S$131)</f>
        <v>309527.6065350578</v>
      </c>
      <c r="U65" s="20"/>
      <c r="V65"/>
      <c r="W65"/>
      <c r="X65"/>
      <c r="Y65"/>
      <c r="Z65"/>
      <c r="AA65"/>
      <c r="AB65"/>
      <c r="AG65" s="46"/>
    </row>
    <row r="66" spans="1:33" ht="12.75">
      <c r="A66" s="32">
        <f t="shared" si="4"/>
        <v>44</v>
      </c>
      <c r="B66" s="15">
        <v>424</v>
      </c>
      <c r="C66" s="33">
        <f t="shared" si="5"/>
        <v>85161</v>
      </c>
      <c r="D66" s="34">
        <v>363</v>
      </c>
      <c r="E66">
        <f t="shared" si="6"/>
        <v>89275</v>
      </c>
      <c r="F66" s="35">
        <v>373</v>
      </c>
      <c r="G66" s="36">
        <f t="shared" si="7"/>
        <v>91705</v>
      </c>
      <c r="H66" s="37">
        <v>300</v>
      </c>
      <c r="I66" s="33">
        <f t="shared" si="8"/>
        <v>94303</v>
      </c>
      <c r="J66" s="15">
        <v>235</v>
      </c>
      <c r="K66" s="41">
        <f t="shared" si="10"/>
        <v>94873</v>
      </c>
      <c r="L66" s="32">
        <f t="shared" si="9"/>
        <v>44</v>
      </c>
      <c r="M66" s="40">
        <f t="shared" si="11"/>
        <v>235</v>
      </c>
      <c r="N66" s="40">
        <f t="shared" si="12"/>
        <v>94873</v>
      </c>
      <c r="O66" s="57">
        <f t="shared" si="13"/>
        <v>25840.728118985917</v>
      </c>
      <c r="P66" s="55">
        <f>SUM(O66:$O$131)</f>
        <v>532131.5452265615</v>
      </c>
      <c r="Q66" s="61">
        <f>SUM(P66:P$131)</f>
        <v>7999803.221543374</v>
      </c>
      <c r="R66" s="57">
        <f t="shared" si="14"/>
        <v>62.14307658466766</v>
      </c>
      <c r="S66" s="57">
        <f>SUM(R66:$R$131)</f>
        <v>10341.751073552094</v>
      </c>
      <c r="T66" s="55">
        <f>SUM(S66:$S$131)</f>
        <v>299127.5679000555</v>
      </c>
      <c r="U66" s="20"/>
      <c r="V66"/>
      <c r="W66"/>
      <c r="X66"/>
      <c r="Y66"/>
      <c r="Z66"/>
      <c r="AA66"/>
      <c r="AB66"/>
      <c r="AG66" s="46"/>
    </row>
    <row r="67" spans="1:33" ht="12.75">
      <c r="A67" s="32">
        <f t="shared" si="4"/>
        <v>45</v>
      </c>
      <c r="B67" s="15">
        <v>467</v>
      </c>
      <c r="C67" s="33">
        <f t="shared" si="5"/>
        <v>84737</v>
      </c>
      <c r="D67" s="34">
        <v>394</v>
      </c>
      <c r="E67">
        <f t="shared" si="6"/>
        <v>88912</v>
      </c>
      <c r="F67" s="35">
        <v>411</v>
      </c>
      <c r="G67" s="36">
        <f t="shared" si="7"/>
        <v>91332</v>
      </c>
      <c r="H67" s="37">
        <v>341</v>
      </c>
      <c r="I67" s="33">
        <f t="shared" si="8"/>
        <v>94003</v>
      </c>
      <c r="J67" s="15">
        <v>255</v>
      </c>
      <c r="K67" s="41">
        <f t="shared" si="10"/>
        <v>94638</v>
      </c>
      <c r="L67" s="32">
        <f t="shared" si="9"/>
        <v>45</v>
      </c>
      <c r="M67" s="40">
        <f t="shared" si="11"/>
        <v>255</v>
      </c>
      <c r="N67" s="40">
        <f t="shared" si="12"/>
        <v>94638</v>
      </c>
      <c r="O67" s="57">
        <f t="shared" si="13"/>
        <v>25025.942475828844</v>
      </c>
      <c r="P67" s="55">
        <f>SUM(O67:$O$131)</f>
        <v>506290.81710757565</v>
      </c>
      <c r="Q67" s="61">
        <f>SUM(P67:P$131)</f>
        <v>7467671.676316811</v>
      </c>
      <c r="R67" s="57">
        <f t="shared" si="14"/>
        <v>65.46781462131895</v>
      </c>
      <c r="S67" s="57">
        <f>SUM(R67:$R$131)</f>
        <v>10279.607996967427</v>
      </c>
      <c r="T67" s="55">
        <f>SUM(S67:$S$131)</f>
        <v>288785.8168265035</v>
      </c>
      <c r="U67" s="20"/>
      <c r="V67"/>
      <c r="W67"/>
      <c r="X67"/>
      <c r="Y67"/>
      <c r="Z67"/>
      <c r="AA67"/>
      <c r="AB67"/>
      <c r="AG67" s="46"/>
    </row>
    <row r="68" spans="1:33" ht="12.75">
      <c r="A68" s="32">
        <f t="shared" si="4"/>
        <v>46</v>
      </c>
      <c r="B68" s="15">
        <v>507</v>
      </c>
      <c r="C68" s="33">
        <f t="shared" si="5"/>
        <v>84270</v>
      </c>
      <c r="D68" s="34">
        <v>427</v>
      </c>
      <c r="E68">
        <f t="shared" si="6"/>
        <v>88518</v>
      </c>
      <c r="F68" s="35">
        <v>450</v>
      </c>
      <c r="G68" s="36">
        <f t="shared" si="7"/>
        <v>90921</v>
      </c>
      <c r="H68" s="37">
        <v>388</v>
      </c>
      <c r="I68" s="33">
        <f t="shared" si="8"/>
        <v>93662</v>
      </c>
      <c r="J68" s="15">
        <v>285</v>
      </c>
      <c r="K68" s="41">
        <f t="shared" si="10"/>
        <v>94383</v>
      </c>
      <c r="L68" s="32">
        <f t="shared" si="9"/>
        <v>46</v>
      </c>
      <c r="M68" s="40">
        <f t="shared" si="11"/>
        <v>285</v>
      </c>
      <c r="N68" s="40">
        <f t="shared" si="12"/>
        <v>94383</v>
      </c>
      <c r="O68" s="57">
        <f t="shared" si="13"/>
        <v>24231.563715309596</v>
      </c>
      <c r="P68" s="55">
        <f>SUM(O68:$O$131)</f>
        <v>481264.87463174685</v>
      </c>
      <c r="Q68" s="61">
        <f>SUM(P68:P$131)</f>
        <v>6961380.859209236</v>
      </c>
      <c r="R68" s="57">
        <f t="shared" si="14"/>
        <v>71.03874801856426</v>
      </c>
      <c r="S68" s="57">
        <f>SUM(R68:$R$131)</f>
        <v>10214.140182346107</v>
      </c>
      <c r="T68" s="55">
        <f>SUM(S68:$S$131)</f>
        <v>278506.20882953604</v>
      </c>
      <c r="U68" s="20"/>
      <c r="V68"/>
      <c r="W68"/>
      <c r="X68"/>
      <c r="Y68"/>
      <c r="Z68"/>
      <c r="AA68"/>
      <c r="AB68"/>
      <c r="AG68" s="46"/>
    </row>
    <row r="69" spans="1:33" ht="12.75">
      <c r="A69" s="32">
        <f t="shared" si="4"/>
        <v>47</v>
      </c>
      <c r="B69" s="15">
        <v>554</v>
      </c>
      <c r="C69" s="33">
        <f t="shared" si="5"/>
        <v>83763</v>
      </c>
      <c r="D69" s="34">
        <v>462</v>
      </c>
      <c r="E69">
        <f t="shared" si="6"/>
        <v>88091</v>
      </c>
      <c r="F69" s="35">
        <v>489</v>
      </c>
      <c r="G69" s="36">
        <f t="shared" si="7"/>
        <v>90471</v>
      </c>
      <c r="H69" s="37">
        <v>437</v>
      </c>
      <c r="I69" s="33">
        <f t="shared" si="8"/>
        <v>93274</v>
      </c>
      <c r="J69" s="15">
        <v>325</v>
      </c>
      <c r="K69" s="41">
        <f t="shared" si="10"/>
        <v>94098</v>
      </c>
      <c r="L69" s="32">
        <f t="shared" si="9"/>
        <v>47</v>
      </c>
      <c r="M69" s="40">
        <f t="shared" si="11"/>
        <v>325</v>
      </c>
      <c r="N69" s="40">
        <f t="shared" si="12"/>
        <v>94098</v>
      </c>
      <c r="O69" s="57">
        <f t="shared" si="13"/>
        <v>23454.75126684512</v>
      </c>
      <c r="P69" s="55">
        <f>SUM(O69:$O$131)</f>
        <v>457033.31091643724</v>
      </c>
      <c r="Q69" s="61">
        <f>SUM(P69:P$131)</f>
        <v>6480115.98457749</v>
      </c>
      <c r="R69" s="57">
        <f t="shared" si="14"/>
        <v>78.64961030840874</v>
      </c>
      <c r="S69" s="57">
        <f>SUM(R69:$R$131)</f>
        <v>10143.101434327544</v>
      </c>
      <c r="T69" s="55">
        <f>SUM(S69:$S$131)</f>
        <v>268292.06864719</v>
      </c>
      <c r="U69" s="20"/>
      <c r="V69"/>
      <c r="W69"/>
      <c r="X69"/>
      <c r="Y69"/>
      <c r="Z69"/>
      <c r="AA69"/>
      <c r="AB69"/>
      <c r="AG69" s="46"/>
    </row>
    <row r="70" spans="1:33" ht="12.75">
      <c r="A70" s="32">
        <f t="shared" si="4"/>
        <v>48</v>
      </c>
      <c r="B70" s="15">
        <v>604</v>
      </c>
      <c r="C70" s="33">
        <f t="shared" si="5"/>
        <v>83209</v>
      </c>
      <c r="D70" s="34">
        <v>507</v>
      </c>
      <c r="E70">
        <f t="shared" si="6"/>
        <v>87629</v>
      </c>
      <c r="F70" s="35">
        <v>534</v>
      </c>
      <c r="G70" s="36">
        <f t="shared" si="7"/>
        <v>89982</v>
      </c>
      <c r="H70" s="37">
        <v>485</v>
      </c>
      <c r="I70" s="33">
        <f t="shared" si="8"/>
        <v>92837</v>
      </c>
      <c r="J70" s="15">
        <v>361</v>
      </c>
      <c r="K70" s="41">
        <f t="shared" si="10"/>
        <v>93773</v>
      </c>
      <c r="L70" s="32">
        <f t="shared" si="9"/>
        <v>48</v>
      </c>
      <c r="M70" s="40">
        <f t="shared" si="11"/>
        <v>361</v>
      </c>
      <c r="N70" s="40">
        <f t="shared" si="12"/>
        <v>93773</v>
      </c>
      <c r="O70" s="57">
        <f t="shared" si="13"/>
        <v>22692.953561385886</v>
      </c>
      <c r="P70" s="55">
        <f>SUM(O70:$O$131)</f>
        <v>433578.5596495921</v>
      </c>
      <c r="Q70" s="61">
        <f>SUM(P70:P$131)</f>
        <v>6023082.673661051</v>
      </c>
      <c r="R70" s="57">
        <f t="shared" si="14"/>
        <v>84.81705547822422</v>
      </c>
      <c r="S70" s="57">
        <f>SUM(R70:$R$131)</f>
        <v>10064.451824019134</v>
      </c>
      <c r="T70" s="55">
        <f>SUM(S70:$S$131)</f>
        <v>258148.96721286245</v>
      </c>
      <c r="U70" s="20"/>
      <c r="V70"/>
      <c r="W70"/>
      <c r="X70"/>
      <c r="Y70"/>
      <c r="Z70"/>
      <c r="AA70"/>
      <c r="AB70"/>
      <c r="AG70" s="46"/>
    </row>
    <row r="71" spans="1:33" ht="12.75">
      <c r="A71" s="32">
        <f t="shared" si="4"/>
        <v>49</v>
      </c>
      <c r="B71" s="15">
        <v>661</v>
      </c>
      <c r="C71" s="33">
        <f t="shared" si="5"/>
        <v>82605</v>
      </c>
      <c r="D71" s="34">
        <v>558</v>
      </c>
      <c r="E71">
        <f t="shared" si="6"/>
        <v>87122</v>
      </c>
      <c r="F71" s="35">
        <v>581</v>
      </c>
      <c r="G71" s="36">
        <f t="shared" si="7"/>
        <v>89448</v>
      </c>
      <c r="H71" s="37">
        <v>530</v>
      </c>
      <c r="I71" s="33">
        <f t="shared" si="8"/>
        <v>92352</v>
      </c>
      <c r="J71" s="15">
        <v>395</v>
      </c>
      <c r="K71" s="41">
        <f t="shared" si="10"/>
        <v>93412</v>
      </c>
      <c r="L71" s="32">
        <f t="shared" si="9"/>
        <v>49</v>
      </c>
      <c r="M71" s="40">
        <f t="shared" si="11"/>
        <v>395</v>
      </c>
      <c r="N71" s="40">
        <f t="shared" si="12"/>
        <v>93412</v>
      </c>
      <c r="O71" s="57">
        <f t="shared" si="13"/>
        <v>21947.176693440113</v>
      </c>
      <c r="P71" s="55">
        <f>SUM(O71:$O$131)</f>
        <v>410885.60608820623</v>
      </c>
      <c r="Q71" s="61">
        <f>SUM(P71:P$131)</f>
        <v>5589504.114011459</v>
      </c>
      <c r="R71" s="57">
        <f t="shared" si="14"/>
        <v>90.10229651695282</v>
      </c>
      <c r="S71" s="57">
        <f>SUM(R71:$R$131)</f>
        <v>9979.634768540911</v>
      </c>
      <c r="T71" s="55">
        <f>SUM(S71:$S$131)</f>
        <v>248084.5153888433</v>
      </c>
      <c r="U71" s="20"/>
      <c r="V71"/>
      <c r="W71"/>
      <c r="X71"/>
      <c r="Y71"/>
      <c r="Z71"/>
      <c r="AA71"/>
      <c r="AB71"/>
      <c r="AG71" s="46"/>
    </row>
    <row r="72" spans="1:33" ht="12.75">
      <c r="A72" s="32">
        <f t="shared" si="4"/>
        <v>50</v>
      </c>
      <c r="B72" s="15">
        <v>713</v>
      </c>
      <c r="C72" s="33">
        <f t="shared" si="5"/>
        <v>81944</v>
      </c>
      <c r="D72" s="34">
        <v>616</v>
      </c>
      <c r="E72">
        <f t="shared" si="6"/>
        <v>86564</v>
      </c>
      <c r="F72" s="35">
        <v>634</v>
      </c>
      <c r="G72" s="36">
        <f t="shared" si="7"/>
        <v>88867</v>
      </c>
      <c r="H72" s="37">
        <v>590</v>
      </c>
      <c r="I72" s="33">
        <f t="shared" si="8"/>
        <v>91822</v>
      </c>
      <c r="J72" s="15">
        <v>428</v>
      </c>
      <c r="K72" s="41">
        <f t="shared" si="10"/>
        <v>93017</v>
      </c>
      <c r="L72" s="32">
        <f t="shared" si="9"/>
        <v>50</v>
      </c>
      <c r="M72" s="40">
        <f t="shared" si="11"/>
        <v>428</v>
      </c>
      <c r="N72" s="40">
        <f t="shared" si="12"/>
        <v>93017</v>
      </c>
      <c r="O72" s="57">
        <f t="shared" si="13"/>
        <v>21217.836240803546</v>
      </c>
      <c r="P72" s="55">
        <f>SUM(O72:$O$131)</f>
        <v>388938.42939476616</v>
      </c>
      <c r="Q72" s="61">
        <f>SUM(P72:P$131)</f>
        <v>5178618.507923254</v>
      </c>
      <c r="R72" s="57">
        <f t="shared" si="14"/>
        <v>94.78624286409195</v>
      </c>
      <c r="S72" s="57">
        <f>SUM(R72:$R$131)</f>
        <v>9889.532472023957</v>
      </c>
      <c r="T72" s="55">
        <f>SUM(S72:$S$131)</f>
        <v>238104.8806203024</v>
      </c>
      <c r="U72" s="20"/>
      <c r="V72"/>
      <c r="W72"/>
      <c r="X72"/>
      <c r="Y72"/>
      <c r="Z72"/>
      <c r="AA72"/>
      <c r="AB72"/>
      <c r="AG72" s="46"/>
    </row>
    <row r="73" spans="1:33" ht="12.75">
      <c r="A73" s="32">
        <f t="shared" si="4"/>
        <v>51</v>
      </c>
      <c r="B73" s="15">
        <v>770</v>
      </c>
      <c r="C73" s="33">
        <f t="shared" si="5"/>
        <v>81231</v>
      </c>
      <c r="D73" s="34">
        <v>683</v>
      </c>
      <c r="E73">
        <f t="shared" si="6"/>
        <v>85948</v>
      </c>
      <c r="F73" s="35">
        <v>694</v>
      </c>
      <c r="G73" s="36">
        <f t="shared" si="7"/>
        <v>88233</v>
      </c>
      <c r="H73" s="37">
        <v>658</v>
      </c>
      <c r="I73" s="33">
        <f t="shared" si="8"/>
        <v>91232</v>
      </c>
      <c r="J73" s="15">
        <v>459</v>
      </c>
      <c r="K73" s="41">
        <f t="shared" si="10"/>
        <v>92589</v>
      </c>
      <c r="L73" s="32">
        <f t="shared" si="9"/>
        <v>51</v>
      </c>
      <c r="M73" s="40">
        <f t="shared" si="11"/>
        <v>459</v>
      </c>
      <c r="N73" s="40">
        <f t="shared" si="12"/>
        <v>92589</v>
      </c>
      <c r="O73" s="57">
        <f t="shared" si="13"/>
        <v>20505.054767624788</v>
      </c>
      <c r="P73" s="55">
        <f>SUM(O73:$O$131)</f>
        <v>367720.5931539626</v>
      </c>
      <c r="Q73" s="61">
        <f>SUM(P73:P$131)</f>
        <v>4789680.078528488</v>
      </c>
      <c r="R73" s="57">
        <f t="shared" si="14"/>
        <v>98.69087531670947</v>
      </c>
      <c r="S73" s="57">
        <f>SUM(R73:$R$131)</f>
        <v>9794.746229159862</v>
      </c>
      <c r="T73" s="55">
        <f>SUM(S73:$S$131)</f>
        <v>228215.34814827843</v>
      </c>
      <c r="U73" s="20"/>
      <c r="V73"/>
      <c r="W73"/>
      <c r="X73"/>
      <c r="Y73"/>
      <c r="Z73"/>
      <c r="AA73"/>
      <c r="AB73"/>
      <c r="AG73" s="46"/>
    </row>
    <row r="74" spans="1:33" ht="12.75">
      <c r="A74" s="32">
        <f t="shared" si="4"/>
        <v>52</v>
      </c>
      <c r="B74" s="15">
        <v>829</v>
      </c>
      <c r="C74" s="33">
        <f t="shared" si="5"/>
        <v>80461</v>
      </c>
      <c r="D74" s="34">
        <v>757</v>
      </c>
      <c r="E74">
        <f t="shared" si="6"/>
        <v>85265</v>
      </c>
      <c r="F74" s="35">
        <v>758</v>
      </c>
      <c r="G74" s="36">
        <f t="shared" si="7"/>
        <v>87539</v>
      </c>
      <c r="H74" s="37">
        <v>733</v>
      </c>
      <c r="I74" s="33">
        <f t="shared" si="8"/>
        <v>90574</v>
      </c>
      <c r="J74" s="15">
        <v>505</v>
      </c>
      <c r="K74" s="41">
        <f t="shared" si="10"/>
        <v>92130</v>
      </c>
      <c r="L74" s="32">
        <f t="shared" si="9"/>
        <v>52</v>
      </c>
      <c r="M74" s="40">
        <f t="shared" si="11"/>
        <v>505</v>
      </c>
      <c r="N74" s="40">
        <f t="shared" si="12"/>
        <v>92130</v>
      </c>
      <c r="O74" s="57">
        <f t="shared" si="13"/>
        <v>19809.129287425803</v>
      </c>
      <c r="P74" s="55">
        <f>SUM(O74:$O$131)</f>
        <v>347215.53838633775</v>
      </c>
      <c r="Q74" s="61">
        <f>SUM(P74:P$131)</f>
        <v>4421959.485374525</v>
      </c>
      <c r="R74" s="57">
        <f t="shared" si="14"/>
        <v>105.41889721204453</v>
      </c>
      <c r="S74" s="57">
        <f>SUM(R74:$R$131)</f>
        <v>9696.055353843154</v>
      </c>
      <c r="T74" s="55">
        <f>SUM(S74:$S$131)</f>
        <v>218420.6019191186</v>
      </c>
      <c r="U74" s="20"/>
      <c r="V74"/>
      <c r="W74"/>
      <c r="X74"/>
      <c r="Y74"/>
      <c r="Z74"/>
      <c r="AA74"/>
      <c r="AB74"/>
      <c r="AG74" s="46"/>
    </row>
    <row r="75" spans="1:33" ht="12.75">
      <c r="A75" s="32">
        <f t="shared" si="4"/>
        <v>53</v>
      </c>
      <c r="B75" s="15">
        <v>892</v>
      </c>
      <c r="C75" s="33">
        <f t="shared" si="5"/>
        <v>79632</v>
      </c>
      <c r="D75" s="34">
        <v>835</v>
      </c>
      <c r="E75">
        <f t="shared" si="6"/>
        <v>84508</v>
      </c>
      <c r="F75" s="35">
        <v>825</v>
      </c>
      <c r="G75" s="36">
        <f t="shared" si="7"/>
        <v>86781</v>
      </c>
      <c r="H75" s="37">
        <v>809</v>
      </c>
      <c r="I75" s="33">
        <f t="shared" si="8"/>
        <v>89841</v>
      </c>
      <c r="J75" s="15">
        <v>566</v>
      </c>
      <c r="K75" s="41">
        <f t="shared" si="10"/>
        <v>91625</v>
      </c>
      <c r="L75" s="32">
        <f t="shared" si="9"/>
        <v>53</v>
      </c>
      <c r="M75" s="40">
        <f t="shared" si="11"/>
        <v>566</v>
      </c>
      <c r="N75" s="40">
        <f t="shared" si="12"/>
        <v>91625</v>
      </c>
      <c r="O75" s="57">
        <f t="shared" si="13"/>
        <v>19126.74545951204</v>
      </c>
      <c r="P75" s="55">
        <f>SUM(O75:$O$131)</f>
        <v>327406.409098912</v>
      </c>
      <c r="Q75" s="61">
        <f>SUM(P75:P$131)</f>
        <v>4074743.9469881854</v>
      </c>
      <c r="R75" s="57">
        <f t="shared" si="14"/>
        <v>114.71132523698394</v>
      </c>
      <c r="S75" s="57">
        <f>SUM(R75:$R$131)</f>
        <v>9590.636456631111</v>
      </c>
      <c r="T75" s="55">
        <f>SUM(S75:$S$131)</f>
        <v>208724.54656527546</v>
      </c>
      <c r="U75" s="20"/>
      <c r="V75"/>
      <c r="W75"/>
      <c r="X75"/>
      <c r="Y75"/>
      <c r="Z75"/>
      <c r="AA75"/>
      <c r="AB75"/>
      <c r="AG75" s="46"/>
    </row>
    <row r="76" spans="1:33" ht="12.75">
      <c r="A76" s="32">
        <f t="shared" si="4"/>
        <v>54</v>
      </c>
      <c r="B76" s="15">
        <v>943</v>
      </c>
      <c r="C76" s="33">
        <f t="shared" si="5"/>
        <v>78740</v>
      </c>
      <c r="D76" s="34">
        <v>918</v>
      </c>
      <c r="E76">
        <f t="shared" si="6"/>
        <v>83673</v>
      </c>
      <c r="F76" s="35">
        <v>897</v>
      </c>
      <c r="G76" s="36">
        <f t="shared" si="7"/>
        <v>85956</v>
      </c>
      <c r="H76" s="37">
        <v>891</v>
      </c>
      <c r="I76" s="33">
        <f t="shared" si="8"/>
        <v>89032</v>
      </c>
      <c r="J76" s="15">
        <v>628</v>
      </c>
      <c r="K76" s="41">
        <f t="shared" si="10"/>
        <v>91059</v>
      </c>
      <c r="L76" s="32">
        <f t="shared" si="9"/>
        <v>54</v>
      </c>
      <c r="M76" s="40">
        <f t="shared" si="11"/>
        <v>628</v>
      </c>
      <c r="N76" s="40">
        <f t="shared" si="12"/>
        <v>91059</v>
      </c>
      <c r="O76" s="57">
        <f t="shared" si="13"/>
        <v>18454.944460697032</v>
      </c>
      <c r="P76" s="55">
        <f>SUM(O76:$O$131)</f>
        <v>308279.66363939986</v>
      </c>
      <c r="Q76" s="61">
        <f>SUM(P76:P$131)</f>
        <v>3747337.537889274</v>
      </c>
      <c r="R76" s="57">
        <f t="shared" si="14"/>
        <v>123.56978326670882</v>
      </c>
      <c r="S76" s="57">
        <f>SUM(R76:$R$131)</f>
        <v>9475.925131394126</v>
      </c>
      <c r="T76" s="55">
        <f>SUM(S76:$S$131)</f>
        <v>199133.91010864434</v>
      </c>
      <c r="U76" s="20"/>
      <c r="V76"/>
      <c r="W76"/>
      <c r="X76"/>
      <c r="Y76"/>
      <c r="Z76"/>
      <c r="AA76"/>
      <c r="AB76"/>
      <c r="AG76" s="46"/>
    </row>
    <row r="77" spans="1:33" ht="12.75">
      <c r="A77" s="32">
        <f t="shared" si="4"/>
        <v>55</v>
      </c>
      <c r="B77" s="15">
        <v>1017</v>
      </c>
      <c r="C77" s="33">
        <f t="shared" si="5"/>
        <v>77797</v>
      </c>
      <c r="D77" s="34">
        <v>1005</v>
      </c>
      <c r="E77">
        <f t="shared" si="6"/>
        <v>82755</v>
      </c>
      <c r="F77" s="35">
        <v>968</v>
      </c>
      <c r="G77" s="36">
        <f t="shared" si="7"/>
        <v>85059</v>
      </c>
      <c r="H77" s="37">
        <v>976</v>
      </c>
      <c r="I77" s="33">
        <f t="shared" si="8"/>
        <v>88141</v>
      </c>
      <c r="J77" s="15">
        <v>703</v>
      </c>
      <c r="K77" s="41">
        <f t="shared" si="10"/>
        <v>90431</v>
      </c>
      <c r="L77" s="32">
        <f t="shared" si="9"/>
        <v>55</v>
      </c>
      <c r="M77" s="40">
        <f t="shared" si="11"/>
        <v>703</v>
      </c>
      <c r="N77" s="40">
        <f t="shared" si="12"/>
        <v>90431</v>
      </c>
      <c r="O77" s="57">
        <f t="shared" si="13"/>
        <v>17793.852023235264</v>
      </c>
      <c r="P77" s="55">
        <f>SUM(O77:$O$131)</f>
        <v>289824.71917870286</v>
      </c>
      <c r="Q77" s="61">
        <f>SUM(P77:P$131)</f>
        <v>3439057.8742498746</v>
      </c>
      <c r="R77" s="57">
        <f t="shared" si="14"/>
        <v>134.29836997788684</v>
      </c>
      <c r="S77" s="57">
        <f>SUM(R77:$R$131)</f>
        <v>9352.355348127416</v>
      </c>
      <c r="T77" s="55">
        <f>SUM(S77:$S$131)</f>
        <v>189657.98497725022</v>
      </c>
      <c r="U77" s="20"/>
      <c r="V77"/>
      <c r="W77"/>
      <c r="X77"/>
      <c r="Y77"/>
      <c r="Z77"/>
      <c r="AA77"/>
      <c r="AB77"/>
      <c r="AG77" s="46"/>
    </row>
    <row r="78" spans="1:33" ht="12.75">
      <c r="A78" s="32">
        <f t="shared" si="4"/>
        <v>56</v>
      </c>
      <c r="B78" s="15">
        <v>1089</v>
      </c>
      <c r="C78" s="33">
        <f t="shared" si="5"/>
        <v>76780</v>
      </c>
      <c r="D78" s="34">
        <v>1103</v>
      </c>
      <c r="E78">
        <f t="shared" si="6"/>
        <v>81750</v>
      </c>
      <c r="F78" s="35">
        <v>1045</v>
      </c>
      <c r="G78" s="36">
        <f t="shared" si="7"/>
        <v>84091</v>
      </c>
      <c r="H78" s="37">
        <v>1070</v>
      </c>
      <c r="I78" s="33">
        <f t="shared" si="8"/>
        <v>87165</v>
      </c>
      <c r="J78" s="15">
        <v>779</v>
      </c>
      <c r="K78" s="41">
        <f t="shared" si="10"/>
        <v>89728</v>
      </c>
      <c r="L78" s="32">
        <f t="shared" si="9"/>
        <v>56</v>
      </c>
      <c r="M78" s="40">
        <f t="shared" si="11"/>
        <v>779</v>
      </c>
      <c r="N78" s="40">
        <f t="shared" si="12"/>
        <v>89728</v>
      </c>
      <c r="O78" s="57">
        <f t="shared" si="13"/>
        <v>17141.28611860004</v>
      </c>
      <c r="P78" s="55">
        <f>SUM(O78:$O$131)</f>
        <v>272030.86715546757</v>
      </c>
      <c r="Q78" s="61">
        <f>SUM(P78:P$131)</f>
        <v>3149233.1550711715</v>
      </c>
      <c r="R78" s="57">
        <f t="shared" si="14"/>
        <v>144.48263366815428</v>
      </c>
      <c r="S78" s="57">
        <f>SUM(R78:$R$131)</f>
        <v>9218.05697814953</v>
      </c>
      <c r="T78" s="55">
        <f>SUM(S78:$S$131)</f>
        <v>180305.6296291228</v>
      </c>
      <c r="U78" s="20"/>
      <c r="V78"/>
      <c r="W78"/>
      <c r="X78"/>
      <c r="Y78"/>
      <c r="Z78"/>
      <c r="AA78"/>
      <c r="AB78"/>
      <c r="AG78" s="46"/>
    </row>
    <row r="79" spans="1:33" ht="12.75">
      <c r="A79" s="32">
        <f t="shared" si="4"/>
        <v>57</v>
      </c>
      <c r="B79" s="15">
        <v>1176</v>
      </c>
      <c r="C79" s="33">
        <f t="shared" si="5"/>
        <v>75691</v>
      </c>
      <c r="D79" s="34">
        <v>1195</v>
      </c>
      <c r="E79">
        <f t="shared" si="6"/>
        <v>80647</v>
      </c>
      <c r="F79" s="35">
        <v>1129</v>
      </c>
      <c r="G79" s="36">
        <f t="shared" si="7"/>
        <v>83046</v>
      </c>
      <c r="H79" s="37">
        <v>1155</v>
      </c>
      <c r="I79" s="33">
        <f t="shared" si="8"/>
        <v>86095</v>
      </c>
      <c r="J79" s="15">
        <v>861</v>
      </c>
      <c r="K79" s="41">
        <f t="shared" si="10"/>
        <v>88949</v>
      </c>
      <c r="L79" s="32">
        <f t="shared" si="9"/>
        <v>57</v>
      </c>
      <c r="M79" s="40">
        <f t="shared" si="11"/>
        <v>861</v>
      </c>
      <c r="N79" s="40">
        <f t="shared" si="12"/>
        <v>88949</v>
      </c>
      <c r="O79" s="57">
        <f t="shared" si="13"/>
        <v>16497.542724195962</v>
      </c>
      <c r="P79" s="55">
        <f>SUM(O79:$O$131)</f>
        <v>254889.58103686754</v>
      </c>
      <c r="Q79" s="61">
        <f>SUM(P79:P$131)</f>
        <v>2877202.287915704</v>
      </c>
      <c r="R79" s="57">
        <f t="shared" si="14"/>
        <v>155.0401281058375</v>
      </c>
      <c r="S79" s="57">
        <f>SUM(R79:$R$131)</f>
        <v>9073.57434448138</v>
      </c>
      <c r="T79" s="55">
        <f>SUM(S79:$S$131)</f>
        <v>171087.57265097328</v>
      </c>
      <c r="U79" s="20"/>
      <c r="V79"/>
      <c r="W79"/>
      <c r="X79"/>
      <c r="Y79"/>
      <c r="Z79"/>
      <c r="AA79"/>
      <c r="AB79"/>
      <c r="AG79" s="46"/>
    </row>
    <row r="80" spans="1:33" ht="12.75">
      <c r="A80" s="32">
        <f t="shared" si="4"/>
        <v>58</v>
      </c>
      <c r="B80" s="15">
        <v>1245</v>
      </c>
      <c r="C80" s="33">
        <f t="shared" si="5"/>
        <v>74515</v>
      </c>
      <c r="D80" s="34">
        <v>1284</v>
      </c>
      <c r="E80">
        <f t="shared" si="6"/>
        <v>79452</v>
      </c>
      <c r="F80" s="35">
        <v>1218</v>
      </c>
      <c r="G80" s="36">
        <f t="shared" si="7"/>
        <v>81917</v>
      </c>
      <c r="H80" s="37">
        <v>1235</v>
      </c>
      <c r="I80" s="33">
        <f t="shared" si="8"/>
        <v>84940</v>
      </c>
      <c r="J80" s="15">
        <v>952</v>
      </c>
      <c r="K80" s="41">
        <f t="shared" si="10"/>
        <v>88088</v>
      </c>
      <c r="L80" s="32">
        <f t="shared" si="9"/>
        <v>58</v>
      </c>
      <c r="M80" s="40">
        <f t="shared" si="11"/>
        <v>952</v>
      </c>
      <c r="N80" s="40">
        <f t="shared" si="12"/>
        <v>88088</v>
      </c>
      <c r="O80" s="57">
        <f t="shared" si="13"/>
        <v>15861.991642958204</v>
      </c>
      <c r="P80" s="55">
        <f>SUM(O80:$O$131)</f>
        <v>238392.03831267156</v>
      </c>
      <c r="Q80" s="61">
        <f>SUM(P80:P$131)</f>
        <v>2622312.7068788367</v>
      </c>
      <c r="R80" s="57">
        <f t="shared" si="14"/>
        <v>166.43347874649854</v>
      </c>
      <c r="S80" s="57">
        <f>SUM(R80:$R$131)</f>
        <v>8918.53421637554</v>
      </c>
      <c r="T80" s="55">
        <f>SUM(S80:$S$131)</f>
        <v>162013.99830649182</v>
      </c>
      <c r="U80" s="20"/>
      <c r="V80"/>
      <c r="W80"/>
      <c r="X80"/>
      <c r="Y80"/>
      <c r="Z80"/>
      <c r="AA80"/>
      <c r="AB80"/>
      <c r="AG80" s="46"/>
    </row>
    <row r="81" spans="1:33" ht="12.75">
      <c r="A81" s="32">
        <f t="shared" si="4"/>
        <v>59</v>
      </c>
      <c r="B81" s="15">
        <v>1325</v>
      </c>
      <c r="C81" s="33">
        <f t="shared" si="5"/>
        <v>73270</v>
      </c>
      <c r="D81" s="34">
        <v>1378</v>
      </c>
      <c r="E81">
        <f t="shared" si="6"/>
        <v>78168</v>
      </c>
      <c r="F81" s="35">
        <v>1319</v>
      </c>
      <c r="G81" s="36">
        <f t="shared" si="7"/>
        <v>80699</v>
      </c>
      <c r="H81" s="37">
        <v>1360</v>
      </c>
      <c r="I81" s="33">
        <f t="shared" si="8"/>
        <v>83705</v>
      </c>
      <c r="J81" s="15">
        <v>1051</v>
      </c>
      <c r="K81" s="41">
        <f t="shared" si="10"/>
        <v>87136</v>
      </c>
      <c r="L81" s="32">
        <f t="shared" si="9"/>
        <v>59</v>
      </c>
      <c r="M81" s="40">
        <f t="shared" si="11"/>
        <v>1051</v>
      </c>
      <c r="N81" s="40">
        <f t="shared" si="12"/>
        <v>87136</v>
      </c>
      <c r="O81" s="57">
        <f t="shared" si="13"/>
        <v>15233.558407620689</v>
      </c>
      <c r="P81" s="55">
        <f>SUM(O81:$O$131)</f>
        <v>222530.04666971337</v>
      </c>
      <c r="Q81" s="61">
        <f>SUM(P81:P$131)</f>
        <v>2383920.6685661646</v>
      </c>
      <c r="R81" s="57">
        <f t="shared" si="14"/>
        <v>178.389477607255</v>
      </c>
      <c r="S81" s="57">
        <f>SUM(R81:$R$131)</f>
        <v>8752.100737629042</v>
      </c>
      <c r="T81" s="55">
        <f>SUM(S81:$S$131)</f>
        <v>153095.46409011632</v>
      </c>
      <c r="U81" s="20"/>
      <c r="V81"/>
      <c r="W81"/>
      <c r="X81"/>
      <c r="Y81"/>
      <c r="Z81"/>
      <c r="AA81"/>
      <c r="AB81"/>
      <c r="AG81" s="46"/>
    </row>
    <row r="82" spans="1:33" ht="12.75">
      <c r="A82" s="32">
        <f t="shared" si="4"/>
        <v>60</v>
      </c>
      <c r="B82" s="15">
        <v>1391</v>
      </c>
      <c r="C82" s="33">
        <f t="shared" si="5"/>
        <v>71945</v>
      </c>
      <c r="D82" s="34">
        <v>1485</v>
      </c>
      <c r="E82">
        <f t="shared" si="6"/>
        <v>76790</v>
      </c>
      <c r="F82" s="35">
        <v>1426</v>
      </c>
      <c r="G82" s="36">
        <f t="shared" si="7"/>
        <v>79380</v>
      </c>
      <c r="H82" s="37">
        <v>1446</v>
      </c>
      <c r="I82" s="33">
        <f t="shared" si="8"/>
        <v>82345</v>
      </c>
      <c r="J82" s="15">
        <v>1154</v>
      </c>
      <c r="K82" s="41">
        <f t="shared" si="10"/>
        <v>86085</v>
      </c>
      <c r="L82" s="32">
        <f t="shared" si="9"/>
        <v>60</v>
      </c>
      <c r="M82" s="40">
        <f t="shared" si="11"/>
        <v>1154</v>
      </c>
      <c r="N82" s="40">
        <f t="shared" si="12"/>
        <v>86085</v>
      </c>
      <c r="O82" s="57">
        <f t="shared" si="13"/>
        <v>14611.473054063317</v>
      </c>
      <c r="P82" s="55">
        <f>SUM(O82:$O$131)</f>
        <v>207296.48826209267</v>
      </c>
      <c r="Q82" s="61">
        <f>SUM(P82:P$131)</f>
        <v>2161390.6218964513</v>
      </c>
      <c r="R82" s="57">
        <f t="shared" si="14"/>
        <v>190.16697658150102</v>
      </c>
      <c r="S82" s="57">
        <f>SUM(R82:$R$131)</f>
        <v>8573.711260021786</v>
      </c>
      <c r="T82" s="55">
        <f>SUM(S82:$S$131)</f>
        <v>144343.3633524873</v>
      </c>
      <c r="U82" s="20"/>
      <c r="V82"/>
      <c r="W82"/>
      <c r="X82"/>
      <c r="Y82"/>
      <c r="Z82"/>
      <c r="AA82"/>
      <c r="AB82"/>
      <c r="AG82" s="46"/>
    </row>
    <row r="83" spans="1:28" ht="12.75">
      <c r="A83" s="32">
        <f t="shared" si="4"/>
        <v>61</v>
      </c>
      <c r="B83" s="15">
        <v>1473</v>
      </c>
      <c r="C83" s="33">
        <f t="shared" si="5"/>
        <v>70554</v>
      </c>
      <c r="D83" s="34">
        <v>1603</v>
      </c>
      <c r="E83">
        <f t="shared" si="6"/>
        <v>75305</v>
      </c>
      <c r="F83" s="35">
        <v>1543</v>
      </c>
      <c r="G83" s="36">
        <f t="shared" si="7"/>
        <v>77954</v>
      </c>
      <c r="H83" s="37">
        <v>1541</v>
      </c>
      <c r="I83" s="33">
        <f t="shared" si="8"/>
        <v>80899</v>
      </c>
      <c r="J83" s="15">
        <v>1262</v>
      </c>
      <c r="K83" s="41">
        <f t="shared" si="10"/>
        <v>84931</v>
      </c>
      <c r="L83" s="32">
        <f t="shared" si="9"/>
        <v>61</v>
      </c>
      <c r="M83" s="40">
        <f t="shared" si="11"/>
        <v>1262</v>
      </c>
      <c r="N83" s="40">
        <f t="shared" si="12"/>
        <v>84931</v>
      </c>
      <c r="O83" s="57">
        <f t="shared" si="13"/>
        <v>13995.729192412013</v>
      </c>
      <c r="P83" s="55">
        <f>SUM(O83:$O$131)</f>
        <v>192685.01520802936</v>
      </c>
      <c r="Q83" s="61">
        <f>SUM(P83:P$131)</f>
        <v>1954094.13363436</v>
      </c>
      <c r="R83" s="57">
        <f t="shared" si="14"/>
        <v>201.90702196316258</v>
      </c>
      <c r="S83" s="57">
        <f>SUM(R83:$R$131)</f>
        <v>8383.544283440286</v>
      </c>
      <c r="T83" s="55">
        <f>SUM(S83:$S$131)</f>
        <v>135769.65209246552</v>
      </c>
      <c r="U83" s="20"/>
      <c r="V83"/>
      <c r="W83"/>
      <c r="X83"/>
      <c r="Y83"/>
      <c r="Z83"/>
      <c r="AA83"/>
      <c r="AB83"/>
    </row>
    <row r="84" spans="1:28" ht="12.75">
      <c r="A84" s="32">
        <f t="shared" si="4"/>
        <v>62</v>
      </c>
      <c r="B84" s="15">
        <v>1564</v>
      </c>
      <c r="C84" s="33">
        <f t="shared" si="5"/>
        <v>69081</v>
      </c>
      <c r="D84" s="34">
        <v>1701</v>
      </c>
      <c r="E84">
        <f t="shared" si="6"/>
        <v>73702</v>
      </c>
      <c r="F84" s="35">
        <v>1667</v>
      </c>
      <c r="G84" s="36">
        <f t="shared" si="7"/>
        <v>76411</v>
      </c>
      <c r="H84" s="37">
        <v>1628</v>
      </c>
      <c r="I84" s="33">
        <f t="shared" si="8"/>
        <v>79358</v>
      </c>
      <c r="J84" s="15">
        <v>1375</v>
      </c>
      <c r="K84" s="41">
        <f t="shared" si="10"/>
        <v>83669</v>
      </c>
      <c r="L84" s="32">
        <f t="shared" si="9"/>
        <v>62</v>
      </c>
      <c r="M84" s="40">
        <f t="shared" si="11"/>
        <v>1375</v>
      </c>
      <c r="N84" s="40">
        <f t="shared" si="12"/>
        <v>83669</v>
      </c>
      <c r="O84" s="57">
        <f t="shared" si="13"/>
        <v>13386.179572611607</v>
      </c>
      <c r="P84" s="55">
        <f>SUM(O84:$O$131)</f>
        <v>178689.28601561734</v>
      </c>
      <c r="Q84" s="61">
        <f>SUM(P84:P$131)</f>
        <v>1761409.1184263304</v>
      </c>
      <c r="R84" s="57">
        <f t="shared" si="14"/>
        <v>213.57850476155008</v>
      </c>
      <c r="S84" s="57">
        <f>SUM(R84:$R$131)</f>
        <v>8181.637261477123</v>
      </c>
      <c r="T84" s="55">
        <f>SUM(S84:$S$131)</f>
        <v>127386.10780902527</v>
      </c>
      <c r="U84" s="20"/>
      <c r="V84"/>
      <c r="W84"/>
      <c r="X84"/>
      <c r="Y84"/>
      <c r="Z84"/>
      <c r="AA84"/>
      <c r="AB84"/>
    </row>
    <row r="85" spans="1:28" ht="12.75">
      <c r="A85" s="32">
        <f t="shared" si="4"/>
        <v>63</v>
      </c>
      <c r="B85" s="15">
        <v>1644</v>
      </c>
      <c r="C85" s="33">
        <f t="shared" si="5"/>
        <v>67517</v>
      </c>
      <c r="D85" s="34">
        <v>1790</v>
      </c>
      <c r="E85">
        <f t="shared" si="6"/>
        <v>72001</v>
      </c>
      <c r="F85" s="35">
        <v>1790</v>
      </c>
      <c r="G85" s="36">
        <f t="shared" si="7"/>
        <v>74744</v>
      </c>
      <c r="H85" s="37">
        <v>1712</v>
      </c>
      <c r="I85" s="33">
        <f t="shared" si="8"/>
        <v>77730</v>
      </c>
      <c r="J85" s="15">
        <v>1490</v>
      </c>
      <c r="K85" s="41">
        <f t="shared" si="10"/>
        <v>82294</v>
      </c>
      <c r="L85" s="32">
        <f t="shared" si="9"/>
        <v>63</v>
      </c>
      <c r="M85" s="40">
        <f t="shared" si="11"/>
        <v>1490</v>
      </c>
      <c r="N85" s="40">
        <f t="shared" si="12"/>
        <v>82294</v>
      </c>
      <c r="O85" s="57">
        <f t="shared" si="13"/>
        <v>12782.712342434183</v>
      </c>
      <c r="P85" s="55">
        <f>SUM(O85:$O$131)</f>
        <v>165303.10644300573</v>
      </c>
      <c r="Q85" s="61">
        <f>SUM(P85:P$131)</f>
        <v>1582719.8324107132</v>
      </c>
      <c r="R85" s="57">
        <f t="shared" si="14"/>
        <v>224.70042160261937</v>
      </c>
      <c r="S85" s="57">
        <f>SUM(R85:$R$131)</f>
        <v>7968.058756715573</v>
      </c>
      <c r="T85" s="55">
        <f>SUM(S85:$S$131)</f>
        <v>119204.47054754815</v>
      </c>
      <c r="U85" s="20"/>
      <c r="V85"/>
      <c r="W85"/>
      <c r="X85"/>
      <c r="Y85"/>
      <c r="Z85"/>
      <c r="AA85"/>
      <c r="AB85"/>
    </row>
    <row r="86" spans="1:28" ht="12.75">
      <c r="A86" s="32">
        <f t="shared" si="4"/>
        <v>64</v>
      </c>
      <c r="B86" s="15">
        <v>1740</v>
      </c>
      <c r="C86" s="33">
        <f t="shared" si="5"/>
        <v>65873</v>
      </c>
      <c r="D86" s="34">
        <v>1887</v>
      </c>
      <c r="E86">
        <f t="shared" si="6"/>
        <v>70211</v>
      </c>
      <c r="F86" s="35">
        <v>1916</v>
      </c>
      <c r="G86" s="36">
        <f t="shared" si="7"/>
        <v>72954</v>
      </c>
      <c r="H86" s="37">
        <v>1823</v>
      </c>
      <c r="I86" s="33">
        <f t="shared" si="8"/>
        <v>76018</v>
      </c>
      <c r="J86" s="15">
        <v>1615</v>
      </c>
      <c r="K86" s="41">
        <f t="shared" si="10"/>
        <v>80804</v>
      </c>
      <c r="L86" s="32">
        <f t="shared" si="9"/>
        <v>64</v>
      </c>
      <c r="M86" s="40">
        <f aca="true" t="shared" si="15" ref="M86:M117">IF($C$6=71,F86,IF($C$6=81,H86,IF($C$6=51,B86,IF($C$6=61,D86,IF($C$6=92,J86)))))</f>
        <v>1615</v>
      </c>
      <c r="N86" s="40">
        <f aca="true" t="shared" si="16" ref="N86:N117">IF($C$6=71,G86,IF($C$6=81,I86,IF($C$6=51,C86,IF($C$6=61,E86,IF($C$6=92,K86)))))</f>
        <v>80804</v>
      </c>
      <c r="O86" s="57">
        <f aca="true" t="shared" si="17" ref="O86:O117">((1+$C$7)^-A86)*IF($C$6=71,G86,IF($C$6=81,I86,IF($C$6=51,C86,IF($C$6=61,E86,IF($C$6=92,K86)))))</f>
        <v>12185.699910857755</v>
      </c>
      <c r="P86" s="55">
        <f>SUM(O86:$O$131)</f>
        <v>152520.3941005716</v>
      </c>
      <c r="Q86" s="61">
        <f>SUM(P86:P$131)</f>
        <v>1417416.7259677073</v>
      </c>
      <c r="R86" s="57">
        <f aca="true" t="shared" si="18" ref="R86:R117">((1+$C$7)^-(A86+1))*IF($C$6=71,F86,IF($C$6=81,H86,IF($C$6=51,B86,IF($C$6=61,D86,IF($C$6=92,J86)))))</f>
        <v>236.45740593486045</v>
      </c>
      <c r="S86" s="57">
        <f>SUM(R86:$R$131)</f>
        <v>7743.358335112955</v>
      </c>
      <c r="T86" s="55">
        <f>SUM(S86:$S$131)</f>
        <v>111236.41179083257</v>
      </c>
      <c r="U86" s="20"/>
      <c r="V86"/>
      <c r="W86"/>
      <c r="X86"/>
      <c r="Y86"/>
      <c r="Z86"/>
      <c r="AA86"/>
      <c r="AB86"/>
    </row>
    <row r="87" spans="1:28" ht="12.75">
      <c r="A87" s="32">
        <f aca="true" t="shared" si="19" ref="A87:A125">A86+1</f>
        <v>65</v>
      </c>
      <c r="B87" s="15">
        <v>1848</v>
      </c>
      <c r="C87" s="33">
        <f aca="true" t="shared" si="20" ref="C87:C127">C86-B86</f>
        <v>64133</v>
      </c>
      <c r="D87" s="34">
        <v>2008</v>
      </c>
      <c r="E87">
        <f aca="true" t="shared" si="21" ref="E87:E128">E86-D86</f>
        <v>68324</v>
      </c>
      <c r="F87" s="35">
        <v>2038</v>
      </c>
      <c r="G87" s="36">
        <f aca="true" t="shared" si="22" ref="G87:G128">G86-F86</f>
        <v>71038</v>
      </c>
      <c r="H87" s="37">
        <v>1971</v>
      </c>
      <c r="I87" s="33">
        <f aca="true" t="shared" si="23" ref="I87:I128">I86-H86</f>
        <v>74195</v>
      </c>
      <c r="J87" s="15">
        <v>1745</v>
      </c>
      <c r="K87" s="41">
        <f t="shared" si="10"/>
        <v>79189</v>
      </c>
      <c r="L87" s="32">
        <f aca="true" t="shared" si="24" ref="L87:L125">L86+1</f>
        <v>65</v>
      </c>
      <c r="M87" s="40">
        <f t="shared" si="15"/>
        <v>1745</v>
      </c>
      <c r="N87" s="40">
        <f t="shared" si="16"/>
        <v>79189</v>
      </c>
      <c r="O87" s="57">
        <f t="shared" si="17"/>
        <v>11594.319206548398</v>
      </c>
      <c r="P87" s="55">
        <f>SUM(O87:$O$131)</f>
        <v>140334.6941897138</v>
      </c>
      <c r="Q87" s="61">
        <f>SUM(P87:P$131)</f>
        <v>1264896.331867136</v>
      </c>
      <c r="R87" s="57">
        <f t="shared" si="18"/>
        <v>248.04963981864887</v>
      </c>
      <c r="S87" s="57">
        <f>SUM(R87:$R$131)</f>
        <v>7506.900929178095</v>
      </c>
      <c r="T87" s="55">
        <f>SUM(S87:$S$131)</f>
        <v>103493.05345571962</v>
      </c>
      <c r="U87" s="20"/>
      <c r="V87"/>
      <c r="W87"/>
      <c r="X87"/>
      <c r="Y87"/>
      <c r="Z87"/>
      <c r="AA87"/>
      <c r="AB87"/>
    </row>
    <row r="88" spans="1:28" ht="12.75">
      <c r="A88" s="32">
        <f t="shared" si="19"/>
        <v>66</v>
      </c>
      <c r="B88" s="15">
        <v>1974</v>
      </c>
      <c r="C88" s="33">
        <f t="shared" si="20"/>
        <v>62285</v>
      </c>
      <c r="D88" s="34">
        <v>2120</v>
      </c>
      <c r="E88">
        <f t="shared" si="21"/>
        <v>66316</v>
      </c>
      <c r="F88" s="35">
        <v>2155</v>
      </c>
      <c r="G88" s="36">
        <f t="shared" si="22"/>
        <v>69000</v>
      </c>
      <c r="H88" s="37">
        <v>2094</v>
      </c>
      <c r="I88" s="33">
        <f t="shared" si="23"/>
        <v>72224</v>
      </c>
      <c r="J88" s="15">
        <v>1874</v>
      </c>
      <c r="K88" s="41">
        <f aca="true" t="shared" si="25" ref="K88:K129">K87-J87</f>
        <v>77444</v>
      </c>
      <c r="L88" s="32">
        <f t="shared" si="24"/>
        <v>66</v>
      </c>
      <c r="M88" s="40">
        <f t="shared" si="15"/>
        <v>1874</v>
      </c>
      <c r="N88" s="40">
        <f t="shared" si="16"/>
        <v>77444</v>
      </c>
      <c r="O88" s="57">
        <f t="shared" si="17"/>
        <v>11008.57094906329</v>
      </c>
      <c r="P88" s="55">
        <f>SUM(O88:$O$131)</f>
        <v>128740.37498316544</v>
      </c>
      <c r="Q88" s="61">
        <f>SUM(P88:P$131)</f>
        <v>1124561.637677422</v>
      </c>
      <c r="R88" s="57">
        <f t="shared" si="18"/>
        <v>258.62799400236344</v>
      </c>
      <c r="S88" s="57">
        <f>SUM(R88:$R$131)</f>
        <v>7258.851289359445</v>
      </c>
      <c r="T88" s="55">
        <f>SUM(S88:$S$131)</f>
        <v>95986.15252654153</v>
      </c>
      <c r="U88" s="20"/>
      <c r="V88"/>
      <c r="W88"/>
      <c r="X88"/>
      <c r="Y88"/>
      <c r="Z88"/>
      <c r="AA88"/>
      <c r="AB88"/>
    </row>
    <row r="89" spans="1:28" ht="12.75">
      <c r="A89" s="32">
        <f t="shared" si="19"/>
        <v>67</v>
      </c>
      <c r="B89" s="15">
        <v>2087</v>
      </c>
      <c r="C89" s="33">
        <f t="shared" si="20"/>
        <v>60311</v>
      </c>
      <c r="D89" s="34">
        <v>2176</v>
      </c>
      <c r="E89">
        <f t="shared" si="21"/>
        <v>64196</v>
      </c>
      <c r="F89" s="35">
        <v>2268</v>
      </c>
      <c r="G89" s="36">
        <f t="shared" si="22"/>
        <v>66845</v>
      </c>
      <c r="H89" s="37">
        <v>2226</v>
      </c>
      <c r="I89" s="33">
        <f t="shared" si="23"/>
        <v>70130</v>
      </c>
      <c r="J89" s="15">
        <v>1986</v>
      </c>
      <c r="K89" s="41">
        <f t="shared" si="25"/>
        <v>75570</v>
      </c>
      <c r="L89" s="32">
        <f t="shared" si="24"/>
        <v>67</v>
      </c>
      <c r="M89" s="40">
        <f t="shared" si="15"/>
        <v>1986</v>
      </c>
      <c r="N89" s="40">
        <f t="shared" si="16"/>
        <v>75570</v>
      </c>
      <c r="O89" s="57">
        <f t="shared" si="17"/>
        <v>10429.304966253258</v>
      </c>
      <c r="P89" s="55">
        <f>SUM(O89:$O$131)</f>
        <v>117731.80403410216</v>
      </c>
      <c r="Q89" s="61">
        <f>SUM(P89:P$131)</f>
        <v>995821.2626942565</v>
      </c>
      <c r="R89" s="57">
        <f t="shared" si="18"/>
        <v>266.1018930944109</v>
      </c>
      <c r="S89" s="57">
        <f>SUM(R89:$R$131)</f>
        <v>7000.223295357082</v>
      </c>
      <c r="T89" s="55">
        <f>SUM(S89:$S$131)</f>
        <v>88727.30123718208</v>
      </c>
      <c r="U89" s="20"/>
      <c r="V89"/>
      <c r="W89"/>
      <c r="X89"/>
      <c r="Y89"/>
      <c r="Z89"/>
      <c r="AA89"/>
      <c r="AB89"/>
    </row>
    <row r="90" spans="1:28" ht="12.75">
      <c r="A90" s="32">
        <f t="shared" si="19"/>
        <v>68</v>
      </c>
      <c r="B90" s="15">
        <v>2214</v>
      </c>
      <c r="C90" s="33">
        <f t="shared" si="20"/>
        <v>58224</v>
      </c>
      <c r="D90" s="34">
        <v>2235</v>
      </c>
      <c r="E90">
        <f t="shared" si="21"/>
        <v>62020</v>
      </c>
      <c r="F90" s="35">
        <v>2380</v>
      </c>
      <c r="G90" s="36">
        <f t="shared" si="22"/>
        <v>64577</v>
      </c>
      <c r="H90" s="37">
        <v>2346</v>
      </c>
      <c r="I90" s="33">
        <f t="shared" si="23"/>
        <v>67904</v>
      </c>
      <c r="J90" s="15">
        <v>2104</v>
      </c>
      <c r="K90" s="41">
        <f t="shared" si="25"/>
        <v>73584</v>
      </c>
      <c r="L90" s="32">
        <f t="shared" si="24"/>
        <v>68</v>
      </c>
      <c r="M90" s="40">
        <f t="shared" si="15"/>
        <v>2104</v>
      </c>
      <c r="N90" s="40">
        <f t="shared" si="16"/>
        <v>73584</v>
      </c>
      <c r="O90" s="57">
        <f t="shared" si="17"/>
        <v>9859.43690909322</v>
      </c>
      <c r="P90" s="55">
        <f>SUM(O90:$O$131)</f>
        <v>107302.4990678489</v>
      </c>
      <c r="Q90" s="61">
        <f>SUM(P90:P$131)</f>
        <v>878089.4586601543</v>
      </c>
      <c r="R90" s="57">
        <f t="shared" si="18"/>
        <v>273.70153358491996</v>
      </c>
      <c r="S90" s="57">
        <f>SUM(R90:$R$131)</f>
        <v>6734.121402262672</v>
      </c>
      <c r="T90" s="55">
        <f>SUM(S90:$S$131)</f>
        <v>81727.077941825</v>
      </c>
      <c r="U90" s="20"/>
      <c r="V90"/>
      <c r="W90"/>
      <c r="X90"/>
      <c r="Y90"/>
      <c r="Z90"/>
      <c r="AA90"/>
      <c r="AB90"/>
    </row>
    <row r="91" spans="1:28" ht="12.75">
      <c r="A91" s="32">
        <f t="shared" si="19"/>
        <v>69</v>
      </c>
      <c r="B91" s="15">
        <v>2341</v>
      </c>
      <c r="C91" s="33">
        <f t="shared" si="20"/>
        <v>56010</v>
      </c>
      <c r="D91" s="34">
        <v>2360</v>
      </c>
      <c r="E91">
        <f t="shared" si="21"/>
        <v>59785</v>
      </c>
      <c r="F91" s="35">
        <v>2507</v>
      </c>
      <c r="G91" s="36">
        <f t="shared" si="22"/>
        <v>62197</v>
      </c>
      <c r="H91" s="37">
        <v>2483</v>
      </c>
      <c r="I91" s="33">
        <f t="shared" si="23"/>
        <v>65558</v>
      </c>
      <c r="J91" s="15">
        <v>2218</v>
      </c>
      <c r="K91" s="41">
        <f t="shared" si="25"/>
        <v>71480</v>
      </c>
      <c r="L91" s="32">
        <f t="shared" si="24"/>
        <v>69</v>
      </c>
      <c r="M91" s="40">
        <f t="shared" si="15"/>
        <v>2218</v>
      </c>
      <c r="N91" s="40">
        <f t="shared" si="16"/>
        <v>71480</v>
      </c>
      <c r="O91" s="57">
        <f t="shared" si="17"/>
        <v>9298.567310194905</v>
      </c>
      <c r="P91" s="55">
        <f>SUM(O91:$O$131)</f>
        <v>97443.06215875567</v>
      </c>
      <c r="Q91" s="61">
        <f>SUM(P91:P$131)</f>
        <v>770786.9595923052</v>
      </c>
      <c r="R91" s="57">
        <f t="shared" si="18"/>
        <v>280.127543233117</v>
      </c>
      <c r="S91" s="57">
        <f>SUM(R91:$R$131)</f>
        <v>6460.419868677751</v>
      </c>
      <c r="T91" s="55">
        <f>SUM(S91:$S$131)</f>
        <v>74992.95653956234</v>
      </c>
      <c r="U91" s="20"/>
      <c r="V91"/>
      <c r="W91"/>
      <c r="X91"/>
      <c r="Y91"/>
      <c r="Z91"/>
      <c r="AA91"/>
      <c r="AB91"/>
    </row>
    <row r="92" spans="1:28" ht="12.75">
      <c r="A92" s="32">
        <f t="shared" si="19"/>
        <v>70</v>
      </c>
      <c r="B92" s="15">
        <v>2487</v>
      </c>
      <c r="C92" s="33">
        <f t="shared" si="20"/>
        <v>53669</v>
      </c>
      <c r="D92" s="34">
        <v>2469</v>
      </c>
      <c r="E92">
        <f t="shared" si="21"/>
        <v>57425</v>
      </c>
      <c r="F92" s="35">
        <v>2644</v>
      </c>
      <c r="G92" s="36">
        <f t="shared" si="22"/>
        <v>59690</v>
      </c>
      <c r="H92" s="37">
        <v>2658</v>
      </c>
      <c r="I92" s="33">
        <f t="shared" si="23"/>
        <v>63075</v>
      </c>
      <c r="J92" s="15">
        <v>2371</v>
      </c>
      <c r="K92" s="41">
        <f t="shared" si="25"/>
        <v>69262</v>
      </c>
      <c r="L92" s="32">
        <f t="shared" si="24"/>
        <v>70</v>
      </c>
      <c r="M92" s="40">
        <f t="shared" si="15"/>
        <v>2371</v>
      </c>
      <c r="N92" s="40">
        <f t="shared" si="16"/>
        <v>69262</v>
      </c>
      <c r="O92" s="57">
        <f t="shared" si="17"/>
        <v>8747.607709383296</v>
      </c>
      <c r="P92" s="55">
        <f>SUM(O92:$O$131)</f>
        <v>88144.49484856075</v>
      </c>
      <c r="Q92" s="61">
        <f>SUM(P92:P$131)</f>
        <v>673343.8974335497</v>
      </c>
      <c r="R92" s="57">
        <f t="shared" si="18"/>
        <v>290.7291642981608</v>
      </c>
      <c r="S92" s="57">
        <f>SUM(R92:$R$131)</f>
        <v>6180.292325444633</v>
      </c>
      <c r="T92" s="55">
        <f>SUM(S92:$S$131)</f>
        <v>68532.53667088458</v>
      </c>
      <c r="U92" s="20"/>
      <c r="V92"/>
      <c r="W92"/>
      <c r="X92"/>
      <c r="Y92"/>
      <c r="Z92"/>
      <c r="AA92"/>
      <c r="AB92"/>
    </row>
    <row r="93" spans="1:28" ht="12.75">
      <c r="A93" s="32">
        <f t="shared" si="19"/>
        <v>71</v>
      </c>
      <c r="B93" s="15">
        <v>2635</v>
      </c>
      <c r="C93" s="33">
        <f t="shared" si="20"/>
        <v>51182</v>
      </c>
      <c r="D93" s="34">
        <v>2554</v>
      </c>
      <c r="E93">
        <f t="shared" si="21"/>
        <v>54956</v>
      </c>
      <c r="F93" s="35">
        <v>2799</v>
      </c>
      <c r="G93" s="36">
        <f t="shared" si="22"/>
        <v>57046</v>
      </c>
      <c r="H93" s="37">
        <v>2817</v>
      </c>
      <c r="I93" s="33">
        <f t="shared" si="23"/>
        <v>60417</v>
      </c>
      <c r="J93" s="15">
        <v>2474</v>
      </c>
      <c r="K93" s="41">
        <f t="shared" si="25"/>
        <v>66891</v>
      </c>
      <c r="L93" s="32">
        <f t="shared" si="24"/>
        <v>71</v>
      </c>
      <c r="M93" s="40">
        <f t="shared" si="15"/>
        <v>2474</v>
      </c>
      <c r="N93" s="40">
        <f t="shared" si="16"/>
        <v>66891</v>
      </c>
      <c r="O93" s="57">
        <f t="shared" si="17"/>
        <v>8202.093854520572</v>
      </c>
      <c r="P93" s="55">
        <f>SUM(O93:$O$131)</f>
        <v>79396.88713917744</v>
      </c>
      <c r="Q93" s="61">
        <f>SUM(P93:P$131)</f>
        <v>585199.4025849891</v>
      </c>
      <c r="R93" s="57">
        <f t="shared" si="18"/>
        <v>294.5232041183925</v>
      </c>
      <c r="S93" s="57">
        <f>SUM(R93:$R$131)</f>
        <v>5889.563161146472</v>
      </c>
      <c r="T93" s="55">
        <f>SUM(S93:$S$131)</f>
        <v>62352.24434543994</v>
      </c>
      <c r="U93" s="20"/>
      <c r="V93"/>
      <c r="W93"/>
      <c r="X93"/>
      <c r="Y93"/>
      <c r="Z93"/>
      <c r="AA93"/>
      <c r="AB93"/>
    </row>
    <row r="94" spans="1:28" ht="12.75">
      <c r="A94" s="32">
        <f t="shared" si="19"/>
        <v>72</v>
      </c>
      <c r="B94" s="15">
        <v>2794</v>
      </c>
      <c r="C94" s="33">
        <f t="shared" si="20"/>
        <v>48547</v>
      </c>
      <c r="D94" s="34">
        <v>2646</v>
      </c>
      <c r="E94">
        <f t="shared" si="21"/>
        <v>52402</v>
      </c>
      <c r="F94" s="35">
        <v>2953</v>
      </c>
      <c r="G94" s="36">
        <f t="shared" si="22"/>
        <v>54247</v>
      </c>
      <c r="H94" s="37">
        <v>2982</v>
      </c>
      <c r="I94" s="33">
        <f t="shared" si="23"/>
        <v>57600</v>
      </c>
      <c r="J94" s="15">
        <v>2596</v>
      </c>
      <c r="K94" s="41">
        <f t="shared" si="25"/>
        <v>64417</v>
      </c>
      <c r="L94" s="32">
        <f t="shared" si="24"/>
        <v>72</v>
      </c>
      <c r="M94" s="40">
        <f t="shared" si="15"/>
        <v>2596</v>
      </c>
      <c r="N94" s="40">
        <f t="shared" si="16"/>
        <v>64417</v>
      </c>
      <c r="O94" s="57">
        <f t="shared" si="17"/>
        <v>7668.674712891872</v>
      </c>
      <c r="P94" s="55">
        <f>SUM(O94:$O$131)</f>
        <v>71194.79328465689</v>
      </c>
      <c r="Q94" s="61">
        <f>SUM(P94:P$131)</f>
        <v>505802.5154458119</v>
      </c>
      <c r="R94" s="57">
        <f t="shared" si="18"/>
        <v>300.04561532809055</v>
      </c>
      <c r="S94" s="57">
        <f>SUM(R94:$R$131)</f>
        <v>5595.039957028079</v>
      </c>
      <c r="T94" s="55">
        <f>SUM(S94:$S$131)</f>
        <v>56462.68118429346</v>
      </c>
      <c r="U94" s="20"/>
      <c r="V94"/>
      <c r="W94"/>
      <c r="X94"/>
      <c r="Y94"/>
      <c r="Z94"/>
      <c r="AA94"/>
      <c r="AB94"/>
    </row>
    <row r="95" spans="1:28" ht="12.75">
      <c r="A95" s="32">
        <f t="shared" si="19"/>
        <v>73</v>
      </c>
      <c r="B95" s="15">
        <v>2925</v>
      </c>
      <c r="C95" s="33">
        <f t="shared" si="20"/>
        <v>45753</v>
      </c>
      <c r="D95" s="34">
        <v>2791</v>
      </c>
      <c r="E95">
        <f t="shared" si="21"/>
        <v>49756</v>
      </c>
      <c r="F95" s="35">
        <v>3076</v>
      </c>
      <c r="G95" s="36">
        <f t="shared" si="22"/>
        <v>51294</v>
      </c>
      <c r="H95" s="37">
        <v>3122</v>
      </c>
      <c r="I95" s="33">
        <f t="shared" si="23"/>
        <v>54618</v>
      </c>
      <c r="J95" s="15">
        <v>2706</v>
      </c>
      <c r="K95" s="41">
        <f t="shared" si="25"/>
        <v>61821</v>
      </c>
      <c r="L95" s="32">
        <f t="shared" si="24"/>
        <v>73</v>
      </c>
      <c r="M95" s="40">
        <f t="shared" si="15"/>
        <v>2706</v>
      </c>
      <c r="N95" s="40">
        <f t="shared" si="16"/>
        <v>61821</v>
      </c>
      <c r="O95" s="57">
        <f t="shared" si="17"/>
        <v>7145.269639906736</v>
      </c>
      <c r="P95" s="55">
        <f>SUM(O95:$O$131)</f>
        <v>63526.11857176503</v>
      </c>
      <c r="Q95" s="61">
        <f>SUM(P95:P$131)</f>
        <v>434607.722161155</v>
      </c>
      <c r="R95" s="57">
        <f t="shared" si="18"/>
        <v>303.6499151337432</v>
      </c>
      <c r="S95" s="57">
        <f>SUM(R95:$R$131)</f>
        <v>5294.994341699989</v>
      </c>
      <c r="T95" s="55">
        <f>SUM(S95:$S$131)</f>
        <v>50867.64122726538</v>
      </c>
      <c r="U95" s="20"/>
      <c r="V95"/>
      <c r="W95"/>
      <c r="X95"/>
      <c r="Y95"/>
      <c r="Z95"/>
      <c r="AA95"/>
      <c r="AB95"/>
    </row>
    <row r="96" spans="1:28" ht="12.75">
      <c r="A96" s="32">
        <f t="shared" si="19"/>
        <v>74</v>
      </c>
      <c r="B96" s="15">
        <v>3046</v>
      </c>
      <c r="C96" s="33">
        <f t="shared" si="20"/>
        <v>42828</v>
      </c>
      <c r="D96" s="34">
        <v>2912</v>
      </c>
      <c r="E96">
        <f t="shared" si="21"/>
        <v>46965</v>
      </c>
      <c r="F96" s="35">
        <v>3168</v>
      </c>
      <c r="G96" s="36">
        <f t="shared" si="22"/>
        <v>48218</v>
      </c>
      <c r="H96" s="37">
        <v>3236</v>
      </c>
      <c r="I96" s="33">
        <f t="shared" si="23"/>
        <v>51496</v>
      </c>
      <c r="J96" s="15">
        <v>2829</v>
      </c>
      <c r="K96" s="41">
        <f t="shared" si="25"/>
        <v>59115</v>
      </c>
      <c r="L96" s="32">
        <f t="shared" si="24"/>
        <v>74</v>
      </c>
      <c r="M96" s="40">
        <f t="shared" si="15"/>
        <v>2829</v>
      </c>
      <c r="N96" s="40">
        <f t="shared" si="16"/>
        <v>59115</v>
      </c>
      <c r="O96" s="57">
        <f t="shared" si="17"/>
        <v>6633.5050750669725</v>
      </c>
      <c r="P96" s="55">
        <f>SUM(O96:$O$131)</f>
        <v>56380.848931858294</v>
      </c>
      <c r="Q96" s="61">
        <f>SUM(P96:P$131)</f>
        <v>371081.60358938994</v>
      </c>
      <c r="R96" s="57">
        <f t="shared" si="18"/>
        <v>308.2060038868531</v>
      </c>
      <c r="S96" s="57">
        <f>SUM(R96:$R$131)</f>
        <v>4991.344426566246</v>
      </c>
      <c r="T96" s="55">
        <f>SUM(S96:$S$131)</f>
        <v>45572.646885565395</v>
      </c>
      <c r="U96" s="20"/>
      <c r="V96"/>
      <c r="W96"/>
      <c r="X96"/>
      <c r="Y96"/>
      <c r="Z96"/>
      <c r="AA96"/>
      <c r="AB96"/>
    </row>
    <row r="97" spans="1:28" ht="12.75">
      <c r="A97" s="32">
        <f t="shared" si="19"/>
        <v>75</v>
      </c>
      <c r="B97" s="15">
        <v>3144</v>
      </c>
      <c r="C97" s="33">
        <f t="shared" si="20"/>
        <v>39782</v>
      </c>
      <c r="D97" s="34">
        <v>3010</v>
      </c>
      <c r="E97">
        <f t="shared" si="21"/>
        <v>44053</v>
      </c>
      <c r="F97" s="35">
        <v>3222</v>
      </c>
      <c r="G97" s="36">
        <f t="shared" si="22"/>
        <v>45050</v>
      </c>
      <c r="H97" s="37">
        <v>3324</v>
      </c>
      <c r="I97" s="33">
        <f t="shared" si="23"/>
        <v>48260</v>
      </c>
      <c r="J97" s="15">
        <v>2962</v>
      </c>
      <c r="K97" s="41">
        <f t="shared" si="25"/>
        <v>56286</v>
      </c>
      <c r="L97" s="32">
        <f t="shared" si="24"/>
        <v>75</v>
      </c>
      <c r="M97" s="40">
        <f t="shared" si="15"/>
        <v>2962</v>
      </c>
      <c r="N97" s="40">
        <f t="shared" si="16"/>
        <v>56286</v>
      </c>
      <c r="O97" s="57">
        <f t="shared" si="17"/>
        <v>6132.090185498556</v>
      </c>
      <c r="P97" s="55">
        <f>SUM(O97:$O$131)</f>
        <v>49747.343856791325</v>
      </c>
      <c r="Q97" s="61">
        <f>SUM(P97:P$131)</f>
        <v>314700.7546575316</v>
      </c>
      <c r="R97" s="57">
        <f t="shared" si="18"/>
        <v>313.2968126624932</v>
      </c>
      <c r="S97" s="57">
        <f>SUM(R97:$R$131)</f>
        <v>4683.1384226793925</v>
      </c>
      <c r="T97" s="55">
        <f>SUM(S97:$S$131)</f>
        <v>40581.30245899915</v>
      </c>
      <c r="U97" s="20"/>
      <c r="V97"/>
      <c r="W97"/>
      <c r="X97"/>
      <c r="Y97"/>
      <c r="Z97"/>
      <c r="AA97"/>
      <c r="AB97"/>
    </row>
    <row r="98" spans="1:28" ht="12.75">
      <c r="A98" s="32">
        <f t="shared" si="19"/>
        <v>76</v>
      </c>
      <c r="B98" s="15">
        <v>3207</v>
      </c>
      <c r="C98" s="33">
        <f t="shared" si="20"/>
        <v>36638</v>
      </c>
      <c r="D98" s="34">
        <v>3082</v>
      </c>
      <c r="E98">
        <f t="shared" si="21"/>
        <v>41043</v>
      </c>
      <c r="F98" s="35">
        <v>3244</v>
      </c>
      <c r="G98" s="36">
        <f t="shared" si="22"/>
        <v>41828</v>
      </c>
      <c r="H98" s="37">
        <v>3428</v>
      </c>
      <c r="I98" s="33">
        <f t="shared" si="23"/>
        <v>44936</v>
      </c>
      <c r="J98" s="15">
        <v>3101</v>
      </c>
      <c r="K98" s="41">
        <f t="shared" si="25"/>
        <v>53324</v>
      </c>
      <c r="L98" s="32">
        <f t="shared" si="24"/>
        <v>76</v>
      </c>
      <c r="M98" s="40">
        <f t="shared" si="15"/>
        <v>3101</v>
      </c>
      <c r="N98" s="40">
        <f t="shared" si="16"/>
        <v>53324</v>
      </c>
      <c r="O98" s="57">
        <f t="shared" si="17"/>
        <v>5640.188804326397</v>
      </c>
      <c r="P98" s="55">
        <f>SUM(O98:$O$131)</f>
        <v>43615.25367129277</v>
      </c>
      <c r="Q98" s="61">
        <f>SUM(P98:P$131)</f>
        <v>264953.4108007401</v>
      </c>
      <c r="R98" s="57">
        <f t="shared" si="18"/>
        <v>318.4457549892134</v>
      </c>
      <c r="S98" s="57">
        <f>SUM(R98:$R$131)</f>
        <v>4369.8416100169</v>
      </c>
      <c r="T98" s="55">
        <f>SUM(S98:$S$131)</f>
        <v>35898.16403631975</v>
      </c>
      <c r="U98" s="20"/>
      <c r="V98"/>
      <c r="W98"/>
      <c r="X98"/>
      <c r="Y98"/>
      <c r="Z98"/>
      <c r="AA98"/>
      <c r="AB98"/>
    </row>
    <row r="99" spans="1:28" ht="12.75">
      <c r="A99" s="32">
        <f t="shared" si="19"/>
        <v>77</v>
      </c>
      <c r="B99" s="15">
        <v>3222</v>
      </c>
      <c r="C99" s="33">
        <f t="shared" si="20"/>
        <v>33431</v>
      </c>
      <c r="D99" s="34">
        <v>3120</v>
      </c>
      <c r="E99">
        <f t="shared" si="21"/>
        <v>37961</v>
      </c>
      <c r="F99" s="35">
        <v>3237</v>
      </c>
      <c r="G99" s="36">
        <f t="shared" si="22"/>
        <v>38584</v>
      </c>
      <c r="H99" s="37">
        <v>3460</v>
      </c>
      <c r="I99" s="33">
        <f t="shared" si="23"/>
        <v>41508</v>
      </c>
      <c r="J99" s="15">
        <v>3181</v>
      </c>
      <c r="K99" s="41">
        <f t="shared" si="25"/>
        <v>50223</v>
      </c>
      <c r="L99" s="32">
        <f t="shared" si="24"/>
        <v>77</v>
      </c>
      <c r="M99" s="40">
        <f t="shared" si="15"/>
        <v>3181</v>
      </c>
      <c r="N99" s="40">
        <f t="shared" si="16"/>
        <v>50223</v>
      </c>
      <c r="O99" s="57">
        <f t="shared" si="17"/>
        <v>5157.465705521852</v>
      </c>
      <c r="P99" s="55">
        <f>SUM(O99:$O$131)</f>
        <v>37975.064866966364</v>
      </c>
      <c r="Q99" s="61">
        <f>SUM(P99:P$131)</f>
        <v>221338.15712944738</v>
      </c>
      <c r="R99" s="57">
        <f t="shared" si="18"/>
        <v>317.14666005663304</v>
      </c>
      <c r="S99" s="57">
        <f>SUM(R99:$R$131)</f>
        <v>4051.3958550276866</v>
      </c>
      <c r="T99" s="55">
        <f>SUM(S99:$S$131)</f>
        <v>31528.322426302842</v>
      </c>
      <c r="U99" s="20"/>
      <c r="V99"/>
      <c r="W99"/>
      <c r="X99"/>
      <c r="Y99"/>
      <c r="Z99"/>
      <c r="AA99"/>
      <c r="AB99"/>
    </row>
    <row r="100" spans="1:28" ht="12.75">
      <c r="A100" s="32">
        <f t="shared" si="19"/>
        <v>78</v>
      </c>
      <c r="B100" s="15">
        <v>3230</v>
      </c>
      <c r="C100" s="33">
        <f t="shared" si="20"/>
        <v>30209</v>
      </c>
      <c r="D100" s="34">
        <v>3124</v>
      </c>
      <c r="E100">
        <f t="shared" si="21"/>
        <v>34841</v>
      </c>
      <c r="F100" s="35">
        <v>3203</v>
      </c>
      <c r="G100" s="36">
        <f t="shared" si="22"/>
        <v>35347</v>
      </c>
      <c r="H100" s="37">
        <v>3453</v>
      </c>
      <c r="I100" s="33">
        <f t="shared" si="23"/>
        <v>38048</v>
      </c>
      <c r="J100" s="15">
        <v>3268</v>
      </c>
      <c r="K100" s="41">
        <f t="shared" si="25"/>
        <v>47042</v>
      </c>
      <c r="L100" s="32">
        <f t="shared" si="24"/>
        <v>78</v>
      </c>
      <c r="M100" s="40">
        <f t="shared" si="15"/>
        <v>3268</v>
      </c>
      <c r="N100" s="40">
        <f t="shared" si="16"/>
        <v>47042</v>
      </c>
      <c r="O100" s="57">
        <f t="shared" si="17"/>
        <v>4690.101597731572</v>
      </c>
      <c r="P100" s="55">
        <f>SUM(O100:$O$131)</f>
        <v>32817.5991614445</v>
      </c>
      <c r="Q100" s="61">
        <f>SUM(P100:P$131)</f>
        <v>183363.09226248102</v>
      </c>
      <c r="R100" s="57">
        <f t="shared" si="18"/>
        <v>316.33066632434594</v>
      </c>
      <c r="S100" s="57">
        <f>SUM(R100:$R$131)</f>
        <v>3734.2491949710534</v>
      </c>
      <c r="T100" s="55">
        <f>SUM(S100:$S$131)</f>
        <v>27476.926571275155</v>
      </c>
      <c r="U100" s="20"/>
      <c r="V100"/>
      <c r="W100"/>
      <c r="X100"/>
      <c r="Y100"/>
      <c r="Z100"/>
      <c r="AA100"/>
      <c r="AB100"/>
    </row>
    <row r="101" spans="1:28" ht="12.75">
      <c r="A101" s="32">
        <f t="shared" si="19"/>
        <v>79</v>
      </c>
      <c r="B101" s="15">
        <v>3170</v>
      </c>
      <c r="C101" s="33">
        <f t="shared" si="20"/>
        <v>26979</v>
      </c>
      <c r="D101" s="34">
        <v>3166</v>
      </c>
      <c r="E101">
        <f t="shared" si="21"/>
        <v>31717</v>
      </c>
      <c r="F101" s="35">
        <v>3146</v>
      </c>
      <c r="G101" s="36">
        <f t="shared" si="22"/>
        <v>32144</v>
      </c>
      <c r="H101" s="37">
        <v>3417</v>
      </c>
      <c r="I101" s="33">
        <f t="shared" si="23"/>
        <v>34595</v>
      </c>
      <c r="J101" s="15">
        <v>3357</v>
      </c>
      <c r="K101" s="41">
        <f t="shared" si="25"/>
        <v>43774</v>
      </c>
      <c r="L101" s="32">
        <f t="shared" si="24"/>
        <v>79</v>
      </c>
      <c r="M101" s="40">
        <f t="shared" si="15"/>
        <v>3357</v>
      </c>
      <c r="N101" s="40">
        <f t="shared" si="16"/>
        <v>43774</v>
      </c>
      <c r="O101" s="57">
        <f t="shared" si="17"/>
        <v>4237.166030502423</v>
      </c>
      <c r="P101" s="55">
        <f>SUM(O101:$O$131)</f>
        <v>28127.497563712932</v>
      </c>
      <c r="Q101" s="61">
        <f>SUM(P101:P$131)</f>
        <v>150545.4931010365</v>
      </c>
      <c r="R101" s="57">
        <f t="shared" si="18"/>
        <v>315.481113370854</v>
      </c>
      <c r="S101" s="57">
        <f>SUM(R101:$R$131)</f>
        <v>3417.9185286467077</v>
      </c>
      <c r="T101" s="55">
        <f>SUM(S101:$S$131)</f>
        <v>23742.677376304102</v>
      </c>
      <c r="U101" s="20"/>
      <c r="V101"/>
      <c r="W101"/>
      <c r="X101"/>
      <c r="Y101"/>
      <c r="Z101"/>
      <c r="AA101"/>
      <c r="AB101"/>
    </row>
    <row r="102" spans="1:28" ht="12.75">
      <c r="A102" s="32">
        <f t="shared" si="19"/>
        <v>80</v>
      </c>
      <c r="B102" s="15">
        <v>3080</v>
      </c>
      <c r="C102" s="33">
        <f t="shared" si="20"/>
        <v>23809</v>
      </c>
      <c r="D102" s="34">
        <v>3120</v>
      </c>
      <c r="E102">
        <f t="shared" si="21"/>
        <v>28551</v>
      </c>
      <c r="F102" s="35">
        <v>3067</v>
      </c>
      <c r="G102" s="36">
        <f t="shared" si="22"/>
        <v>28998</v>
      </c>
      <c r="H102" s="37">
        <v>3354</v>
      </c>
      <c r="I102" s="33">
        <f t="shared" si="23"/>
        <v>31178</v>
      </c>
      <c r="J102" s="15">
        <v>3429</v>
      </c>
      <c r="K102" s="41">
        <f t="shared" si="25"/>
        <v>40417</v>
      </c>
      <c r="L102" s="32">
        <f t="shared" si="24"/>
        <v>80</v>
      </c>
      <c r="M102" s="40">
        <f t="shared" si="15"/>
        <v>3429</v>
      </c>
      <c r="N102" s="40">
        <f t="shared" si="16"/>
        <v>40417</v>
      </c>
      <c r="O102" s="57">
        <f t="shared" si="17"/>
        <v>3798.2723143014023</v>
      </c>
      <c r="P102" s="55">
        <f>SUM(O102:$O$131)</f>
        <v>23890.331533210512</v>
      </c>
      <c r="Q102" s="61">
        <f>SUM(P102:P$131)</f>
        <v>122417.99553732354</v>
      </c>
      <c r="R102" s="57">
        <f t="shared" si="18"/>
        <v>312.86161585230064</v>
      </c>
      <c r="S102" s="57">
        <f>SUM(R102:$R$131)</f>
        <v>3102.4374152758537</v>
      </c>
      <c r="T102" s="55">
        <f>SUM(S102:$S$131)</f>
        <v>20324.758847657395</v>
      </c>
      <c r="U102" s="20"/>
      <c r="V102"/>
      <c r="W102"/>
      <c r="X102"/>
      <c r="Y102"/>
      <c r="Z102"/>
      <c r="AA102"/>
      <c r="AB102"/>
    </row>
    <row r="103" spans="1:28" ht="12.75">
      <c r="A103" s="32">
        <f t="shared" si="19"/>
        <v>81</v>
      </c>
      <c r="B103" s="15">
        <v>2948</v>
      </c>
      <c r="C103" s="33">
        <f t="shared" si="20"/>
        <v>20729</v>
      </c>
      <c r="D103" s="34">
        <v>3039</v>
      </c>
      <c r="E103">
        <f t="shared" si="21"/>
        <v>25431</v>
      </c>
      <c r="F103" s="35">
        <v>2971</v>
      </c>
      <c r="G103" s="36">
        <f t="shared" si="22"/>
        <v>25931</v>
      </c>
      <c r="H103" s="37">
        <v>3274</v>
      </c>
      <c r="I103" s="33">
        <f t="shared" si="23"/>
        <v>27824</v>
      </c>
      <c r="J103" s="15">
        <v>3508</v>
      </c>
      <c r="K103" s="41">
        <f t="shared" si="25"/>
        <v>36988</v>
      </c>
      <c r="L103" s="32">
        <f t="shared" si="24"/>
        <v>81</v>
      </c>
      <c r="M103" s="40">
        <f t="shared" si="15"/>
        <v>3508</v>
      </c>
      <c r="N103" s="40">
        <f t="shared" si="16"/>
        <v>36988</v>
      </c>
      <c r="O103" s="57">
        <f t="shared" si="17"/>
        <v>3374.7814077412936</v>
      </c>
      <c r="P103" s="55">
        <f>SUM(O103:$O$131)</f>
        <v>20092.059218909108</v>
      </c>
      <c r="Q103" s="61">
        <f>SUM(P103:P$131)</f>
        <v>98527.66400411304</v>
      </c>
      <c r="R103" s="57">
        <f t="shared" si="18"/>
        <v>310.74715332383994</v>
      </c>
      <c r="S103" s="57">
        <f>SUM(R103:$R$131)</f>
        <v>2789.575799423553</v>
      </c>
      <c r="T103" s="55">
        <f>SUM(S103:$S$131)</f>
        <v>17222.321432381545</v>
      </c>
      <c r="U103" s="20"/>
      <c r="V103"/>
      <c r="W103"/>
      <c r="X103"/>
      <c r="Y103"/>
      <c r="Z103"/>
      <c r="AA103"/>
      <c r="AB103"/>
    </row>
    <row r="104" spans="1:28" ht="12.75">
      <c r="A104" s="32">
        <f t="shared" si="19"/>
        <v>82</v>
      </c>
      <c r="B104" s="15">
        <v>2771</v>
      </c>
      <c r="C104" s="33">
        <f t="shared" si="20"/>
        <v>17781</v>
      </c>
      <c r="D104" s="34">
        <v>2924</v>
      </c>
      <c r="E104">
        <f t="shared" si="21"/>
        <v>22392</v>
      </c>
      <c r="F104" s="35">
        <v>2871</v>
      </c>
      <c r="G104" s="36">
        <f t="shared" si="22"/>
        <v>22960</v>
      </c>
      <c r="H104" s="37">
        <v>3139</v>
      </c>
      <c r="I104" s="33">
        <f t="shared" si="23"/>
        <v>24550</v>
      </c>
      <c r="J104" s="15">
        <v>3517</v>
      </c>
      <c r="K104" s="41">
        <f t="shared" si="25"/>
        <v>33480</v>
      </c>
      <c r="L104" s="32">
        <f t="shared" si="24"/>
        <v>82</v>
      </c>
      <c r="M104" s="40">
        <f t="shared" si="15"/>
        <v>3517</v>
      </c>
      <c r="N104" s="40">
        <f t="shared" si="16"/>
        <v>33480</v>
      </c>
      <c r="O104" s="57">
        <f t="shared" si="17"/>
        <v>2965.7396503084838</v>
      </c>
      <c r="P104" s="55">
        <f>SUM(O104:$O$131)</f>
        <v>16717.27781116782</v>
      </c>
      <c r="Q104" s="61">
        <f>SUM(P104:P$131)</f>
        <v>78435.60478520393</v>
      </c>
      <c r="R104" s="57">
        <f t="shared" si="18"/>
        <v>302.47028656827257</v>
      </c>
      <c r="S104" s="57">
        <f>SUM(R104:$R$131)</f>
        <v>2478.828646099713</v>
      </c>
      <c r="T104" s="55">
        <f>SUM(S104:$S$131)</f>
        <v>14432.745632957996</v>
      </c>
      <c r="U104" s="20"/>
      <c r="V104"/>
      <c r="W104"/>
      <c r="X104"/>
      <c r="Y104"/>
      <c r="Z104"/>
      <c r="AA104"/>
      <c r="AB104"/>
    </row>
    <row r="105" spans="1:28" ht="12.75">
      <c r="A105" s="32">
        <f t="shared" si="19"/>
        <v>83</v>
      </c>
      <c r="B105" s="15">
        <v>2557</v>
      </c>
      <c r="C105" s="33">
        <f t="shared" si="20"/>
        <v>15010</v>
      </c>
      <c r="D105" s="34">
        <v>2774</v>
      </c>
      <c r="E105">
        <f t="shared" si="21"/>
        <v>19468</v>
      </c>
      <c r="F105" s="35">
        <v>2754</v>
      </c>
      <c r="G105" s="36">
        <f t="shared" si="22"/>
        <v>20089</v>
      </c>
      <c r="H105" s="37">
        <v>2973</v>
      </c>
      <c r="I105" s="33">
        <f t="shared" si="23"/>
        <v>21411</v>
      </c>
      <c r="J105" s="15">
        <v>3475</v>
      </c>
      <c r="K105" s="41">
        <f t="shared" si="25"/>
        <v>29963</v>
      </c>
      <c r="L105" s="32">
        <f t="shared" si="24"/>
        <v>83</v>
      </c>
      <c r="M105" s="40">
        <f t="shared" si="15"/>
        <v>3475</v>
      </c>
      <c r="N105" s="40">
        <f t="shared" si="16"/>
        <v>29963</v>
      </c>
      <c r="O105" s="57">
        <f t="shared" si="17"/>
        <v>2576.8885972263724</v>
      </c>
      <c r="P105" s="55">
        <f>SUM(O105:$O$131)</f>
        <v>13751.538160859336</v>
      </c>
      <c r="Q105" s="61">
        <f>SUM(P105:P$131)</f>
        <v>61718.32697403613</v>
      </c>
      <c r="R105" s="57">
        <f t="shared" si="18"/>
        <v>290.1535802039876</v>
      </c>
      <c r="S105" s="57">
        <f>SUM(R105:$R$131)</f>
        <v>2176.3583595314403</v>
      </c>
      <c r="T105" s="55">
        <f>SUM(S105:$S$131)</f>
        <v>11953.916986858285</v>
      </c>
      <c r="U105" s="20"/>
      <c r="V105"/>
      <c r="W105"/>
      <c r="X105"/>
      <c r="Y105"/>
      <c r="Z105"/>
      <c r="AA105"/>
      <c r="AB105"/>
    </row>
    <row r="106" spans="1:28" ht="12.75">
      <c r="A106" s="32">
        <f t="shared" si="19"/>
        <v>84</v>
      </c>
      <c r="B106" s="15">
        <v>2314</v>
      </c>
      <c r="C106" s="33">
        <f t="shared" si="20"/>
        <v>12453</v>
      </c>
      <c r="D106" s="34">
        <v>2593</v>
      </c>
      <c r="E106">
        <f t="shared" si="21"/>
        <v>16694</v>
      </c>
      <c r="F106" s="35">
        <v>2610</v>
      </c>
      <c r="G106" s="36">
        <f t="shared" si="22"/>
        <v>17335</v>
      </c>
      <c r="H106" s="37">
        <v>2777</v>
      </c>
      <c r="I106" s="33">
        <f t="shared" si="23"/>
        <v>18438</v>
      </c>
      <c r="J106" s="15">
        <v>3381</v>
      </c>
      <c r="K106" s="41">
        <f t="shared" si="25"/>
        <v>26488</v>
      </c>
      <c r="L106" s="32">
        <f t="shared" si="24"/>
        <v>84</v>
      </c>
      <c r="M106" s="40">
        <f t="shared" si="15"/>
        <v>3381</v>
      </c>
      <c r="N106" s="40">
        <f t="shared" si="16"/>
        <v>26488</v>
      </c>
      <c r="O106" s="57">
        <f t="shared" si="17"/>
        <v>2211.6800093361794</v>
      </c>
      <c r="P106" s="55">
        <f>SUM(O106:$O$131)</f>
        <v>11174.649563632962</v>
      </c>
      <c r="Q106" s="61">
        <f>SUM(P106:P$131)</f>
        <v>47966.78881317678</v>
      </c>
      <c r="R106" s="57">
        <f t="shared" si="18"/>
        <v>274.08235095891104</v>
      </c>
      <c r="S106" s="57">
        <f>SUM(R106:$R$131)</f>
        <v>1886.2047793274528</v>
      </c>
      <c r="T106" s="55">
        <f>SUM(S106:$S$131)</f>
        <v>9777.558627326844</v>
      </c>
      <c r="U106" s="20"/>
      <c r="V106"/>
      <c r="W106"/>
      <c r="X106"/>
      <c r="Y106"/>
      <c r="Z106"/>
      <c r="AA106"/>
      <c r="AB106"/>
    </row>
    <row r="107" spans="1:28" ht="12.75">
      <c r="A107" s="32">
        <f t="shared" si="19"/>
        <v>85</v>
      </c>
      <c r="B107" s="15">
        <v>2049</v>
      </c>
      <c r="C107" s="33">
        <f t="shared" si="20"/>
        <v>10139</v>
      </c>
      <c r="D107" s="34">
        <v>2385</v>
      </c>
      <c r="E107">
        <f t="shared" si="21"/>
        <v>14101</v>
      </c>
      <c r="F107" s="35">
        <v>2434</v>
      </c>
      <c r="G107" s="36">
        <f t="shared" si="22"/>
        <v>14725</v>
      </c>
      <c r="H107" s="37">
        <v>2556</v>
      </c>
      <c r="I107" s="33">
        <f t="shared" si="23"/>
        <v>15661</v>
      </c>
      <c r="J107" s="15">
        <v>3247</v>
      </c>
      <c r="K107" s="41">
        <f t="shared" si="25"/>
        <v>23107</v>
      </c>
      <c r="L107" s="32">
        <f t="shared" si="24"/>
        <v>85</v>
      </c>
      <c r="M107" s="40">
        <f t="shared" si="15"/>
        <v>3247</v>
      </c>
      <c r="N107" s="40">
        <f t="shared" si="16"/>
        <v>23107</v>
      </c>
      <c r="O107" s="57">
        <f t="shared" si="17"/>
        <v>1873.1797940276713</v>
      </c>
      <c r="P107" s="55">
        <f>SUM(O107:$O$131)</f>
        <v>8962.969554296786</v>
      </c>
      <c r="Q107" s="61">
        <f>SUM(P107:P$131)</f>
        <v>36792.139249543834</v>
      </c>
      <c r="R107" s="57">
        <f t="shared" si="18"/>
        <v>255.55298844875102</v>
      </c>
      <c r="S107" s="57">
        <f>SUM(R107:$R$131)</f>
        <v>1612.1224283685417</v>
      </c>
      <c r="T107" s="55">
        <f>SUM(S107:$S$131)</f>
        <v>7891.353847999388</v>
      </c>
      <c r="U107" s="20"/>
      <c r="V107"/>
      <c r="W107"/>
      <c r="X107"/>
      <c r="Y107"/>
      <c r="Z107"/>
      <c r="AA107"/>
      <c r="AB107"/>
    </row>
    <row r="108" spans="1:28" ht="12.75">
      <c r="A108" s="32">
        <f t="shared" si="19"/>
        <v>86</v>
      </c>
      <c r="B108" s="15">
        <v>1773</v>
      </c>
      <c r="C108" s="33">
        <f t="shared" si="20"/>
        <v>8090</v>
      </c>
      <c r="D108" s="34">
        <v>2154</v>
      </c>
      <c r="E108">
        <f t="shared" si="21"/>
        <v>11716</v>
      </c>
      <c r="F108" s="35">
        <v>2226</v>
      </c>
      <c r="G108" s="36">
        <f t="shared" si="22"/>
        <v>12291</v>
      </c>
      <c r="H108" s="37">
        <v>2316</v>
      </c>
      <c r="I108" s="33">
        <f t="shared" si="23"/>
        <v>13105</v>
      </c>
      <c r="J108" s="15">
        <v>3053</v>
      </c>
      <c r="K108" s="41">
        <f t="shared" si="25"/>
        <v>19860</v>
      </c>
      <c r="L108" s="32">
        <f t="shared" si="24"/>
        <v>86</v>
      </c>
      <c r="M108" s="40">
        <f t="shared" si="15"/>
        <v>3053</v>
      </c>
      <c r="N108" s="40">
        <f t="shared" si="16"/>
        <v>19860</v>
      </c>
      <c r="O108" s="57">
        <f t="shared" si="17"/>
        <v>1563.0681708014154</v>
      </c>
      <c r="P108" s="55">
        <f>SUM(O108:$O$131)</f>
        <v>7089.789760269109</v>
      </c>
      <c r="Q108" s="61">
        <f>SUM(P108:P$131)</f>
        <v>27829.169695247056</v>
      </c>
      <c r="R108" s="57">
        <f t="shared" si="18"/>
        <v>233.2857734948875</v>
      </c>
      <c r="S108" s="57">
        <f>SUM(R108:$R$131)</f>
        <v>1356.5694399197907</v>
      </c>
      <c r="T108" s="55">
        <f>SUM(S108:$S$131)</f>
        <v>6279.231419630846</v>
      </c>
      <c r="U108" s="20"/>
      <c r="V108"/>
      <c r="W108"/>
      <c r="X108"/>
      <c r="Y108"/>
      <c r="Z108"/>
      <c r="AA108"/>
      <c r="AB108"/>
    </row>
    <row r="109" spans="1:28" ht="12.75">
      <c r="A109" s="32">
        <f t="shared" si="19"/>
        <v>87</v>
      </c>
      <c r="B109" s="15">
        <v>1498</v>
      </c>
      <c r="C109" s="33">
        <f t="shared" si="20"/>
        <v>6317</v>
      </c>
      <c r="D109" s="34">
        <v>1908</v>
      </c>
      <c r="E109">
        <f t="shared" si="21"/>
        <v>9562</v>
      </c>
      <c r="F109" s="35">
        <v>1992</v>
      </c>
      <c r="G109" s="36">
        <f t="shared" si="22"/>
        <v>10065</v>
      </c>
      <c r="H109" s="37">
        <v>2061</v>
      </c>
      <c r="I109" s="33">
        <f t="shared" si="23"/>
        <v>10789</v>
      </c>
      <c r="J109" s="15">
        <v>2800</v>
      </c>
      <c r="K109" s="41">
        <f t="shared" si="25"/>
        <v>16807</v>
      </c>
      <c r="L109" s="32">
        <f t="shared" si="24"/>
        <v>87</v>
      </c>
      <c r="M109" s="40">
        <f t="shared" si="15"/>
        <v>2800</v>
      </c>
      <c r="N109" s="40">
        <f t="shared" si="16"/>
        <v>16807</v>
      </c>
      <c r="O109" s="57">
        <f t="shared" si="17"/>
        <v>1284.2561399045444</v>
      </c>
      <c r="P109" s="55">
        <f>SUM(O109:$O$131)</f>
        <v>5526.721589467694</v>
      </c>
      <c r="Q109" s="61">
        <f>SUM(P109:P$131)</f>
        <v>20739.379934977944</v>
      </c>
      <c r="R109" s="57">
        <f t="shared" si="18"/>
        <v>207.72188609188646</v>
      </c>
      <c r="S109" s="57">
        <f>SUM(R109:$R$131)</f>
        <v>1123.2836664249035</v>
      </c>
      <c r="T109" s="55">
        <f>SUM(S109:$S$131)</f>
        <v>4922.661979711055</v>
      </c>
      <c r="U109" s="20"/>
      <c r="V109"/>
      <c r="W109"/>
      <c r="X109"/>
      <c r="Y109"/>
      <c r="Z109"/>
      <c r="AA109"/>
      <c r="AB109"/>
    </row>
    <row r="110" spans="1:28" ht="12.75">
      <c r="A110" s="32">
        <f t="shared" si="19"/>
        <v>88</v>
      </c>
      <c r="B110" s="15">
        <v>1232</v>
      </c>
      <c r="C110" s="33">
        <f t="shared" si="20"/>
        <v>4819</v>
      </c>
      <c r="D110" s="34">
        <v>1655</v>
      </c>
      <c r="E110">
        <f t="shared" si="21"/>
        <v>7654</v>
      </c>
      <c r="F110" s="35">
        <v>1740</v>
      </c>
      <c r="G110" s="36">
        <f t="shared" si="22"/>
        <v>8073</v>
      </c>
      <c r="H110" s="37">
        <v>1801</v>
      </c>
      <c r="I110" s="33">
        <f t="shared" si="23"/>
        <v>8728</v>
      </c>
      <c r="J110" s="15">
        <v>2516</v>
      </c>
      <c r="K110" s="41">
        <f t="shared" si="25"/>
        <v>14007</v>
      </c>
      <c r="L110" s="32">
        <f t="shared" si="24"/>
        <v>88</v>
      </c>
      <c r="M110" s="40">
        <f t="shared" si="15"/>
        <v>2516</v>
      </c>
      <c r="N110" s="40">
        <f t="shared" si="16"/>
        <v>14007</v>
      </c>
      <c r="O110" s="57">
        <f t="shared" si="17"/>
        <v>1039.1287351746619</v>
      </c>
      <c r="P110" s="55">
        <f>SUM(O110:$O$131)</f>
        <v>4242.46544956315</v>
      </c>
      <c r="Q110" s="61">
        <f>SUM(P110:P$131)</f>
        <v>15212.658345510252</v>
      </c>
      <c r="R110" s="57">
        <f t="shared" si="18"/>
        <v>181.21645818557084</v>
      </c>
      <c r="S110" s="57">
        <f>SUM(R110:$R$131)</f>
        <v>915.5617803330166</v>
      </c>
      <c r="T110" s="55">
        <f>SUM(S110:$S$131)</f>
        <v>3799.378313286152</v>
      </c>
      <c r="U110" s="20"/>
      <c r="V110"/>
      <c r="W110"/>
      <c r="X110"/>
      <c r="Y110"/>
      <c r="Z110"/>
      <c r="AA110"/>
      <c r="AB110"/>
    </row>
    <row r="111" spans="1:28" ht="12.75">
      <c r="A111" s="32">
        <f t="shared" si="19"/>
        <v>89</v>
      </c>
      <c r="B111" s="15">
        <v>985</v>
      </c>
      <c r="C111" s="33">
        <f t="shared" si="20"/>
        <v>3587</v>
      </c>
      <c r="D111" s="34">
        <v>1403</v>
      </c>
      <c r="E111">
        <f t="shared" si="21"/>
        <v>5999</v>
      </c>
      <c r="F111" s="35">
        <v>1481</v>
      </c>
      <c r="G111" s="36">
        <f t="shared" si="22"/>
        <v>6333</v>
      </c>
      <c r="H111" s="37">
        <v>1543</v>
      </c>
      <c r="I111" s="33">
        <f t="shared" si="23"/>
        <v>6927</v>
      </c>
      <c r="J111" s="15">
        <v>2220</v>
      </c>
      <c r="K111" s="41">
        <f t="shared" si="25"/>
        <v>11491</v>
      </c>
      <c r="L111" s="32">
        <f t="shared" si="24"/>
        <v>89</v>
      </c>
      <c r="M111" s="40">
        <f t="shared" si="15"/>
        <v>2220</v>
      </c>
      <c r="N111" s="40">
        <f t="shared" si="16"/>
        <v>11491</v>
      </c>
      <c r="O111" s="57">
        <f t="shared" si="17"/>
        <v>827.6463914985669</v>
      </c>
      <c r="P111" s="55">
        <f>SUM(O111:$O$131)</f>
        <v>3203.3367143884875</v>
      </c>
      <c r="Q111" s="61">
        <f>SUM(P111:P$131)</f>
        <v>10970.192895947102</v>
      </c>
      <c r="R111" s="57">
        <f t="shared" si="18"/>
        <v>155.23968433943816</v>
      </c>
      <c r="S111" s="57">
        <f>SUM(R111:$R$131)</f>
        <v>734.3453221474457</v>
      </c>
      <c r="T111" s="55">
        <f>SUM(S111:$S$131)</f>
        <v>2883.816532953136</v>
      </c>
      <c r="U111" s="20"/>
      <c r="V111"/>
      <c r="W111"/>
      <c r="X111"/>
      <c r="Y111"/>
      <c r="Z111"/>
      <c r="AA111"/>
      <c r="AB111"/>
    </row>
    <row r="112" spans="1:28" ht="12.75">
      <c r="A112" s="32">
        <f t="shared" si="19"/>
        <v>90</v>
      </c>
      <c r="B112" s="15">
        <v>766</v>
      </c>
      <c r="C112" s="33">
        <f t="shared" si="20"/>
        <v>2602</v>
      </c>
      <c r="D112" s="34">
        <v>1161</v>
      </c>
      <c r="E112">
        <f t="shared" si="21"/>
        <v>4596</v>
      </c>
      <c r="F112" s="35">
        <v>1226</v>
      </c>
      <c r="G112" s="36">
        <f t="shared" si="22"/>
        <v>4852</v>
      </c>
      <c r="H112" s="37">
        <v>1293</v>
      </c>
      <c r="I112" s="33">
        <f t="shared" si="23"/>
        <v>5384</v>
      </c>
      <c r="J112" s="15">
        <v>1928</v>
      </c>
      <c r="K112" s="41">
        <f t="shared" si="25"/>
        <v>9271</v>
      </c>
      <c r="L112" s="32">
        <f t="shared" si="24"/>
        <v>90</v>
      </c>
      <c r="M112" s="40">
        <f t="shared" si="15"/>
        <v>1928</v>
      </c>
      <c r="N112" s="40">
        <f t="shared" si="16"/>
        <v>9271</v>
      </c>
      <c r="O112" s="57">
        <f t="shared" si="17"/>
        <v>648.3005015815005</v>
      </c>
      <c r="P112" s="55">
        <f>SUM(O112:$O$131)</f>
        <v>2375.690322889921</v>
      </c>
      <c r="Q112" s="61">
        <f>SUM(P112:P$131)</f>
        <v>7766.856181558611</v>
      </c>
      <c r="R112" s="57">
        <f t="shared" si="18"/>
        <v>130.89395233378676</v>
      </c>
      <c r="S112" s="57">
        <f>SUM(R112:$R$131)</f>
        <v>579.1056378080076</v>
      </c>
      <c r="T112" s="55">
        <f>SUM(S112:$S$131)</f>
        <v>2149.4712108056906</v>
      </c>
      <c r="U112" s="20"/>
      <c r="V112"/>
      <c r="W112"/>
      <c r="X112"/>
      <c r="Y112"/>
      <c r="Z112"/>
      <c r="AA112"/>
      <c r="AB112"/>
    </row>
    <row r="113" spans="1:28" ht="12.75">
      <c r="A113" s="32">
        <f t="shared" si="19"/>
        <v>91</v>
      </c>
      <c r="B113" s="15">
        <v>577</v>
      </c>
      <c r="C113" s="33">
        <f t="shared" si="20"/>
        <v>1836</v>
      </c>
      <c r="D113" s="34">
        <v>935</v>
      </c>
      <c r="E113">
        <f t="shared" si="21"/>
        <v>3435</v>
      </c>
      <c r="F113" s="35">
        <v>986</v>
      </c>
      <c r="G113" s="36">
        <f t="shared" si="22"/>
        <v>3626</v>
      </c>
      <c r="H113" s="37">
        <v>1057</v>
      </c>
      <c r="I113" s="33">
        <f t="shared" si="23"/>
        <v>4091</v>
      </c>
      <c r="J113" s="15">
        <v>1672</v>
      </c>
      <c r="K113" s="41">
        <f t="shared" si="25"/>
        <v>7343</v>
      </c>
      <c r="L113" s="32">
        <f t="shared" si="24"/>
        <v>91</v>
      </c>
      <c r="M113" s="40">
        <f t="shared" si="15"/>
        <v>1672</v>
      </c>
      <c r="N113" s="40">
        <f t="shared" si="16"/>
        <v>7343</v>
      </c>
      <c r="O113" s="57">
        <f t="shared" si="17"/>
        <v>498.52401036669926</v>
      </c>
      <c r="P113" s="55">
        <f>SUM(O113:$O$131)</f>
        <v>1727.389821308421</v>
      </c>
      <c r="Q113" s="61">
        <f>SUM(P113:P$131)</f>
        <v>5391.165858668689</v>
      </c>
      <c r="R113" s="57">
        <f t="shared" si="18"/>
        <v>110.20761405858048</v>
      </c>
      <c r="S113" s="57">
        <f>SUM(R113:$R$131)</f>
        <v>448.211685474221</v>
      </c>
      <c r="T113" s="55">
        <f>SUM(S113:$S$131)</f>
        <v>1570.3655729976824</v>
      </c>
      <c r="U113" s="20"/>
      <c r="V113"/>
      <c r="W113"/>
      <c r="X113"/>
      <c r="Y113"/>
      <c r="Z113"/>
      <c r="AA113"/>
      <c r="AB113"/>
    </row>
    <row r="114" spans="1:28" ht="12.75">
      <c r="A114" s="32">
        <f t="shared" si="19"/>
        <v>92</v>
      </c>
      <c r="B114" s="15">
        <v>421</v>
      </c>
      <c r="C114" s="33">
        <f t="shared" si="20"/>
        <v>1259</v>
      </c>
      <c r="D114" s="34">
        <v>731</v>
      </c>
      <c r="E114">
        <f t="shared" si="21"/>
        <v>2500</v>
      </c>
      <c r="F114" s="35">
        <v>769</v>
      </c>
      <c r="G114" s="36">
        <f t="shared" si="22"/>
        <v>2640</v>
      </c>
      <c r="H114" s="37">
        <v>843</v>
      </c>
      <c r="I114" s="33">
        <f t="shared" si="23"/>
        <v>3034</v>
      </c>
      <c r="J114" s="15">
        <v>1387</v>
      </c>
      <c r="K114" s="41">
        <f t="shared" si="25"/>
        <v>5671</v>
      </c>
      <c r="L114" s="32">
        <f t="shared" si="24"/>
        <v>92</v>
      </c>
      <c r="M114" s="40">
        <f t="shared" si="15"/>
        <v>1387</v>
      </c>
      <c r="N114" s="40">
        <f t="shared" si="16"/>
        <v>5671</v>
      </c>
      <c r="O114" s="57">
        <f t="shared" si="17"/>
        <v>373.7962795013217</v>
      </c>
      <c r="P114" s="55">
        <f>SUM(O114:$O$131)</f>
        <v>1228.8658109417217</v>
      </c>
      <c r="Q114" s="61">
        <f>SUM(P114:P$131)</f>
        <v>3663.7760373602678</v>
      </c>
      <c r="R114" s="57">
        <f t="shared" si="18"/>
        <v>88.75944203747106</v>
      </c>
      <c r="S114" s="57">
        <f>SUM(R114:$R$131)</f>
        <v>338.0040714156405</v>
      </c>
      <c r="T114" s="55">
        <f>SUM(S114:$S$131)</f>
        <v>1122.1538875234617</v>
      </c>
      <c r="U114" s="20"/>
      <c r="V114"/>
      <c r="W114"/>
      <c r="X114"/>
      <c r="Y114"/>
      <c r="Z114"/>
      <c r="AA114"/>
      <c r="AB114"/>
    </row>
    <row r="115" spans="1:28" ht="12.75">
      <c r="A115" s="32">
        <f t="shared" si="19"/>
        <v>93</v>
      </c>
      <c r="B115" s="15">
        <v>297</v>
      </c>
      <c r="C115" s="33">
        <f t="shared" si="20"/>
        <v>838</v>
      </c>
      <c r="D115" s="34">
        <v>554</v>
      </c>
      <c r="E115">
        <f t="shared" si="21"/>
        <v>1769</v>
      </c>
      <c r="F115" s="35">
        <v>582</v>
      </c>
      <c r="G115" s="36">
        <f t="shared" si="22"/>
        <v>1871</v>
      </c>
      <c r="H115" s="37">
        <v>654</v>
      </c>
      <c r="I115" s="33">
        <f t="shared" si="23"/>
        <v>2191</v>
      </c>
      <c r="J115" s="15">
        <v>1125</v>
      </c>
      <c r="K115" s="41">
        <f t="shared" si="25"/>
        <v>4284</v>
      </c>
      <c r="L115" s="32">
        <f t="shared" si="24"/>
        <v>93</v>
      </c>
      <c r="M115" s="40">
        <f t="shared" si="15"/>
        <v>1125</v>
      </c>
      <c r="N115" s="40">
        <f t="shared" si="16"/>
        <v>4284</v>
      </c>
      <c r="O115" s="57">
        <f t="shared" si="17"/>
        <v>274.1495671871132</v>
      </c>
      <c r="P115" s="55">
        <f>SUM(O115:$O$131)</f>
        <v>855.0695314403999</v>
      </c>
      <c r="Q115" s="61">
        <f>SUM(P115:P$131)</f>
        <v>2434.9102264185467</v>
      </c>
      <c r="R115" s="57">
        <f t="shared" si="18"/>
        <v>69.89617340782644</v>
      </c>
      <c r="S115" s="57">
        <f>SUM(R115:$R$131)</f>
        <v>249.24462937816946</v>
      </c>
      <c r="T115" s="55">
        <f>SUM(S115:$S$131)</f>
        <v>784.149816107821</v>
      </c>
      <c r="U115" s="20"/>
      <c r="V115"/>
      <c r="W115"/>
      <c r="X115"/>
      <c r="Y115"/>
      <c r="Z115"/>
      <c r="AA115"/>
      <c r="AB115"/>
    </row>
    <row r="116" spans="1:28" ht="12.75">
      <c r="A116" s="32">
        <f t="shared" si="19"/>
        <v>94</v>
      </c>
      <c r="B116" s="15">
        <v>203</v>
      </c>
      <c r="C116" s="33">
        <f t="shared" si="20"/>
        <v>541</v>
      </c>
      <c r="D116" s="34">
        <v>407</v>
      </c>
      <c r="E116">
        <f t="shared" si="21"/>
        <v>1215</v>
      </c>
      <c r="F116" s="35">
        <v>426</v>
      </c>
      <c r="G116" s="36">
        <f t="shared" si="22"/>
        <v>1289</v>
      </c>
      <c r="H116" s="37">
        <v>492</v>
      </c>
      <c r="I116" s="33">
        <f t="shared" si="23"/>
        <v>1537</v>
      </c>
      <c r="J116" s="15">
        <v>889</v>
      </c>
      <c r="K116" s="41">
        <f t="shared" si="25"/>
        <v>3159</v>
      </c>
      <c r="L116" s="32">
        <f t="shared" si="24"/>
        <v>94</v>
      </c>
      <c r="M116" s="40">
        <f t="shared" si="15"/>
        <v>889</v>
      </c>
      <c r="N116" s="40">
        <f t="shared" si="16"/>
        <v>3159</v>
      </c>
      <c r="O116" s="57">
        <f t="shared" si="17"/>
        <v>196.2684549291766</v>
      </c>
      <c r="P116" s="55">
        <f>SUM(O116:$O$131)</f>
        <v>580.9199642532868</v>
      </c>
      <c r="Q116" s="61">
        <f>SUM(P116:P$131)</f>
        <v>1579.8406949781468</v>
      </c>
      <c r="R116" s="57">
        <f t="shared" si="18"/>
        <v>53.62476648074019</v>
      </c>
      <c r="S116" s="57">
        <f>SUM(R116:$R$131)</f>
        <v>179.34845597034303</v>
      </c>
      <c r="T116" s="55">
        <f>SUM(S116:$S$131)</f>
        <v>534.9051867296515</v>
      </c>
      <c r="U116" s="20"/>
      <c r="V116"/>
      <c r="W116"/>
      <c r="X116"/>
      <c r="Y116"/>
      <c r="Z116"/>
      <c r="AA116"/>
      <c r="AB116"/>
    </row>
    <row r="117" spans="1:28" ht="12.75">
      <c r="A117" s="32">
        <f t="shared" si="19"/>
        <v>95</v>
      </c>
      <c r="B117" s="15">
        <v>133</v>
      </c>
      <c r="C117" s="33">
        <f t="shared" si="20"/>
        <v>338</v>
      </c>
      <c r="D117" s="34">
        <v>289</v>
      </c>
      <c r="E117">
        <f t="shared" si="21"/>
        <v>808</v>
      </c>
      <c r="F117" s="35">
        <v>302</v>
      </c>
      <c r="G117" s="36">
        <f t="shared" si="22"/>
        <v>863</v>
      </c>
      <c r="H117" s="37">
        <v>359</v>
      </c>
      <c r="I117" s="33">
        <f t="shared" si="23"/>
        <v>1045</v>
      </c>
      <c r="J117" s="15">
        <v>684</v>
      </c>
      <c r="K117" s="41">
        <f t="shared" si="25"/>
        <v>2270</v>
      </c>
      <c r="L117" s="32">
        <f t="shared" si="24"/>
        <v>95</v>
      </c>
      <c r="M117" s="40">
        <f t="shared" si="15"/>
        <v>684</v>
      </c>
      <c r="N117" s="40">
        <f t="shared" si="16"/>
        <v>2270</v>
      </c>
      <c r="O117" s="57">
        <f t="shared" si="17"/>
        <v>136.92713150875167</v>
      </c>
      <c r="P117" s="55">
        <f>SUM(O117:$O$131)</f>
        <v>384.6515093241103</v>
      </c>
      <c r="Q117" s="61">
        <f>SUM(P117:P$131)</f>
        <v>998.9207307248602</v>
      </c>
      <c r="R117" s="57">
        <f t="shared" si="18"/>
        <v>40.05737904793899</v>
      </c>
      <c r="S117" s="57">
        <f>SUM(R117:$R$131)</f>
        <v>125.72368948960285</v>
      </c>
      <c r="T117" s="55">
        <f>SUM(S117:$S$131)</f>
        <v>355.5567307593086</v>
      </c>
      <c r="U117" s="20"/>
      <c r="V117"/>
      <c r="W117"/>
      <c r="X117"/>
      <c r="Y117"/>
      <c r="Z117"/>
      <c r="AA117"/>
      <c r="AB117"/>
    </row>
    <row r="118" spans="1:28" ht="12.75">
      <c r="A118" s="32">
        <f t="shared" si="19"/>
        <v>96</v>
      </c>
      <c r="B118" s="15">
        <v>85</v>
      </c>
      <c r="C118" s="33">
        <f t="shared" si="20"/>
        <v>205</v>
      </c>
      <c r="D118" s="34">
        <v>197</v>
      </c>
      <c r="E118">
        <f t="shared" si="21"/>
        <v>519</v>
      </c>
      <c r="F118" s="35">
        <v>207</v>
      </c>
      <c r="G118" s="36">
        <f t="shared" si="22"/>
        <v>561</v>
      </c>
      <c r="H118" s="37">
        <v>252</v>
      </c>
      <c r="I118" s="33">
        <f t="shared" si="23"/>
        <v>686</v>
      </c>
      <c r="J118" s="15">
        <v>510</v>
      </c>
      <c r="K118" s="41">
        <f t="shared" si="25"/>
        <v>1586</v>
      </c>
      <c r="L118" s="32">
        <f t="shared" si="24"/>
        <v>96</v>
      </c>
      <c r="M118" s="40">
        <f aca="true" t="shared" si="26" ref="M118:M131">IF($C$6=71,F118,IF($C$6=81,H118,IF($C$6=51,B118,IF($C$6=61,D118,IF($C$6=92,J118)))))</f>
        <v>510</v>
      </c>
      <c r="N118" s="40">
        <f aca="true" t="shared" si="27" ref="N118:N131">IF($C$6=71,G118,IF($C$6=81,I118,IF($C$6=51,C118,IF($C$6=61,E118,IF($C$6=92,K118)))))</f>
        <v>1586</v>
      </c>
      <c r="O118" s="57">
        <f aca="true" t="shared" si="28" ref="O118:O131">((1+$C$7)^-A118)*IF($C$6=71,G118,IF($C$6=81,I118,IF($C$6=51,C118,IF($C$6=61,E118,IF($C$6=92,K118)))))</f>
        <v>92.88158358191701</v>
      </c>
      <c r="P118" s="55">
        <f>SUM(O118:$O$131)</f>
        <v>247.72437781535857</v>
      </c>
      <c r="Q118" s="61">
        <f>SUM(P118:P$131)</f>
        <v>614.2692214007499</v>
      </c>
      <c r="R118" s="57">
        <f aca="true" t="shared" si="29" ref="R118:R131">((1+$C$7)^-(A118+1))*IF($C$6=71,F118,IF($C$6=81,H118,IF($C$6=51,B118,IF($C$6=61,D118,IF($C$6=92,J118)))))</f>
        <v>28.99742138540976</v>
      </c>
      <c r="S118" s="57">
        <f>SUM(R118:$R$131)</f>
        <v>85.66631044166385</v>
      </c>
      <c r="T118" s="55">
        <f>SUM(S118:$S$131)</f>
        <v>229.8330412697057</v>
      </c>
      <c r="U118" s="20"/>
      <c r="V118"/>
      <c r="W118"/>
      <c r="X118"/>
      <c r="Y118"/>
      <c r="Z118"/>
      <c r="AA118"/>
      <c r="AB118"/>
    </row>
    <row r="119" spans="1:28" ht="12.75">
      <c r="A119" s="32">
        <f t="shared" si="19"/>
        <v>97</v>
      </c>
      <c r="B119" s="15">
        <v>52.01</v>
      </c>
      <c r="C119" s="33">
        <f t="shared" si="20"/>
        <v>120</v>
      </c>
      <c r="D119" s="34">
        <v>130</v>
      </c>
      <c r="E119">
        <f t="shared" si="21"/>
        <v>322</v>
      </c>
      <c r="F119" s="35">
        <v>138</v>
      </c>
      <c r="G119" s="36">
        <f t="shared" si="22"/>
        <v>354</v>
      </c>
      <c r="H119" s="37">
        <v>170</v>
      </c>
      <c r="I119" s="33">
        <f t="shared" si="23"/>
        <v>434</v>
      </c>
      <c r="J119" s="15">
        <v>370</v>
      </c>
      <c r="K119" s="41">
        <f t="shared" si="25"/>
        <v>1076</v>
      </c>
      <c r="L119" s="32">
        <f t="shared" si="24"/>
        <v>97</v>
      </c>
      <c r="M119" s="40">
        <f t="shared" si="26"/>
        <v>370</v>
      </c>
      <c r="N119" s="40">
        <f t="shared" si="27"/>
        <v>1076</v>
      </c>
      <c r="O119" s="57">
        <f t="shared" si="28"/>
        <v>61.17887335431549</v>
      </c>
      <c r="P119" s="55">
        <f>SUM(O119:$O$131)</f>
        <v>154.84279423344154</v>
      </c>
      <c r="Q119" s="61">
        <f>SUM(P119:P$131)</f>
        <v>366.5448435853911</v>
      </c>
      <c r="R119" s="57">
        <f t="shared" si="29"/>
        <v>20.424606724922167</v>
      </c>
      <c r="S119" s="57">
        <f>SUM(R119:$R$131)</f>
        <v>56.66888905625411</v>
      </c>
      <c r="T119" s="55">
        <f>SUM(S119:$S$131)</f>
        <v>144.16673082804184</v>
      </c>
      <c r="U119" s="20"/>
      <c r="V119"/>
      <c r="W119"/>
      <c r="X119"/>
      <c r="Y119"/>
      <c r="Z119"/>
      <c r="AA119"/>
      <c r="AB119"/>
    </row>
    <row r="120" spans="1:28" ht="12.75">
      <c r="A120" s="32">
        <f t="shared" si="19"/>
        <v>98</v>
      </c>
      <c r="B120" s="15">
        <v>30.75</v>
      </c>
      <c r="C120" s="33">
        <f t="shared" si="20"/>
        <v>67.99000000000001</v>
      </c>
      <c r="D120" s="34">
        <v>82</v>
      </c>
      <c r="E120">
        <f t="shared" si="21"/>
        <v>192</v>
      </c>
      <c r="F120" s="35">
        <v>88</v>
      </c>
      <c r="G120" s="36">
        <f t="shared" si="22"/>
        <v>216</v>
      </c>
      <c r="H120" s="37">
        <v>110</v>
      </c>
      <c r="I120" s="33">
        <f t="shared" si="23"/>
        <v>264</v>
      </c>
      <c r="J120" s="15">
        <v>259</v>
      </c>
      <c r="K120" s="41">
        <f t="shared" si="25"/>
        <v>706</v>
      </c>
      <c r="L120" s="32">
        <f t="shared" si="24"/>
        <v>98</v>
      </c>
      <c r="M120" s="40">
        <f t="shared" si="26"/>
        <v>259</v>
      </c>
      <c r="N120" s="40">
        <f t="shared" si="27"/>
        <v>706</v>
      </c>
      <c r="O120" s="57">
        <f t="shared" si="28"/>
        <v>38.97235769674337</v>
      </c>
      <c r="P120" s="55">
        <f>SUM(O120:$O$131)</f>
        <v>93.66392087912612</v>
      </c>
      <c r="Q120" s="61">
        <f>SUM(P120:P$131)</f>
        <v>211.7020493519496</v>
      </c>
      <c r="R120" s="57">
        <f t="shared" si="29"/>
        <v>13.880800686840303</v>
      </c>
      <c r="S120" s="57">
        <f>SUM(R120:$R$131)</f>
        <v>36.24428233133194</v>
      </c>
      <c r="T120" s="55">
        <f>SUM(S120:$S$131)</f>
        <v>87.49784177178778</v>
      </c>
      <c r="U120" s="20"/>
      <c r="V120"/>
      <c r="W120"/>
      <c r="X120"/>
      <c r="Y120"/>
      <c r="Z120"/>
      <c r="AA120"/>
      <c r="AB120"/>
    </row>
    <row r="121" spans="1:28" ht="12.75">
      <c r="A121" s="32">
        <f t="shared" si="19"/>
        <v>99</v>
      </c>
      <c r="B121" s="15">
        <v>17.53</v>
      </c>
      <c r="C121" s="33">
        <f t="shared" si="20"/>
        <v>37.24000000000001</v>
      </c>
      <c r="D121" s="34">
        <v>49.25</v>
      </c>
      <c r="E121">
        <f t="shared" si="21"/>
        <v>110</v>
      </c>
      <c r="F121" s="35">
        <v>55</v>
      </c>
      <c r="G121" s="36">
        <f t="shared" si="22"/>
        <v>128</v>
      </c>
      <c r="H121" s="37">
        <v>69</v>
      </c>
      <c r="I121" s="33">
        <f t="shared" si="23"/>
        <v>154</v>
      </c>
      <c r="J121" s="15">
        <v>175</v>
      </c>
      <c r="K121" s="41">
        <f t="shared" si="25"/>
        <v>447</v>
      </c>
      <c r="L121" s="32">
        <f t="shared" si="24"/>
        <v>99</v>
      </c>
      <c r="M121" s="40">
        <f t="shared" si="26"/>
        <v>175</v>
      </c>
      <c r="N121" s="40">
        <f t="shared" si="27"/>
        <v>447</v>
      </c>
      <c r="O121" s="57">
        <f t="shared" si="28"/>
        <v>23.95643979543481</v>
      </c>
      <c r="P121" s="55">
        <f>SUM(O121:$O$131)</f>
        <v>54.691563182382716</v>
      </c>
      <c r="Q121" s="61">
        <f>SUM(P121:P$131)</f>
        <v>118.03812847282347</v>
      </c>
      <c r="R121" s="57">
        <f t="shared" si="29"/>
        <v>9.105746973786607</v>
      </c>
      <c r="S121" s="57">
        <f>SUM(R121:$R$131)</f>
        <v>22.363481644491625</v>
      </c>
      <c r="T121" s="55">
        <f>SUM(S121:$S$131)</f>
        <v>51.25355944045583</v>
      </c>
      <c r="U121" s="20"/>
      <c r="V121"/>
      <c r="W121"/>
      <c r="X121"/>
      <c r="Y121"/>
      <c r="Z121"/>
      <c r="AA121"/>
      <c r="AB121"/>
    </row>
    <row r="122" spans="1:28" ht="12.75">
      <c r="A122" s="32">
        <f t="shared" si="19"/>
        <v>100</v>
      </c>
      <c r="B122" s="15">
        <v>9.63</v>
      </c>
      <c r="C122" s="33">
        <f t="shared" si="20"/>
        <v>19.710000000000008</v>
      </c>
      <c r="D122" s="34">
        <v>28.55</v>
      </c>
      <c r="E122">
        <f t="shared" si="21"/>
        <v>60.75</v>
      </c>
      <c r="F122" s="35">
        <v>32</v>
      </c>
      <c r="G122" s="36">
        <f t="shared" si="22"/>
        <v>73</v>
      </c>
      <c r="H122" s="37">
        <v>40</v>
      </c>
      <c r="I122" s="33">
        <f t="shared" si="23"/>
        <v>85</v>
      </c>
      <c r="J122" s="15">
        <v>113</v>
      </c>
      <c r="K122" s="41">
        <f t="shared" si="25"/>
        <v>272</v>
      </c>
      <c r="L122" s="32">
        <f t="shared" si="24"/>
        <v>100</v>
      </c>
      <c r="M122" s="40">
        <f t="shared" si="26"/>
        <v>113</v>
      </c>
      <c r="N122" s="40">
        <f t="shared" si="27"/>
        <v>272</v>
      </c>
      <c r="O122" s="57">
        <f t="shared" si="28"/>
        <v>14.1529324392569</v>
      </c>
      <c r="P122" s="55">
        <f>SUM(O122:$O$131)</f>
        <v>30.73512338694791</v>
      </c>
      <c r="Q122" s="61">
        <f>SUM(P122:P$131)</f>
        <v>63.34656529044074</v>
      </c>
      <c r="R122" s="57">
        <f t="shared" si="29"/>
        <v>5.708457187450135</v>
      </c>
      <c r="S122" s="57">
        <f>SUM(R122:$R$131)</f>
        <v>13.25773467070502</v>
      </c>
      <c r="T122" s="55">
        <f>SUM(S122:$S$131)</f>
        <v>28.890077795964192</v>
      </c>
      <c r="U122" s="20"/>
      <c r="V122"/>
      <c r="W122"/>
      <c r="X122"/>
      <c r="Y122"/>
      <c r="Z122"/>
      <c r="AA122"/>
      <c r="AB122"/>
    </row>
    <row r="123" spans="1:28" ht="12.75">
      <c r="A123" s="32">
        <f t="shared" si="19"/>
        <v>101</v>
      </c>
      <c r="B123" s="15">
        <v>5.1</v>
      </c>
      <c r="C123" s="33">
        <f t="shared" si="20"/>
        <v>10.080000000000007</v>
      </c>
      <c r="D123" s="34">
        <v>15.83</v>
      </c>
      <c r="E123">
        <f t="shared" si="21"/>
        <v>32.2</v>
      </c>
      <c r="F123" s="35">
        <v>19</v>
      </c>
      <c r="G123" s="36">
        <f t="shared" si="22"/>
        <v>41</v>
      </c>
      <c r="H123" s="37">
        <v>23</v>
      </c>
      <c r="I123" s="33">
        <f t="shared" si="23"/>
        <v>45</v>
      </c>
      <c r="J123" s="15">
        <v>70</v>
      </c>
      <c r="K123" s="41">
        <f t="shared" si="25"/>
        <v>159</v>
      </c>
      <c r="L123" s="32">
        <f t="shared" si="24"/>
        <v>101</v>
      </c>
      <c r="M123" s="40">
        <f t="shared" si="26"/>
        <v>70</v>
      </c>
      <c r="N123" s="40">
        <f t="shared" si="27"/>
        <v>159</v>
      </c>
      <c r="O123" s="57">
        <f t="shared" si="28"/>
        <v>8.032253918624527</v>
      </c>
      <c r="P123" s="55">
        <f>SUM(O123:$O$131)</f>
        <v>16.58219094769101</v>
      </c>
      <c r="Q123" s="61">
        <f>SUM(P123:P$131)</f>
        <v>32.61144190349284</v>
      </c>
      <c r="R123" s="57">
        <f t="shared" si="29"/>
        <v>3.4332159388393286</v>
      </c>
      <c r="S123" s="57">
        <f>SUM(R123:$R$131)</f>
        <v>7.549277483254884</v>
      </c>
      <c r="T123" s="55">
        <f>SUM(S123:$S$131)</f>
        <v>15.632343125259178</v>
      </c>
      <c r="U123" s="20"/>
      <c r="V123"/>
      <c r="W123"/>
      <c r="X123"/>
      <c r="Y123"/>
      <c r="Z123"/>
      <c r="AA123"/>
      <c r="AB123"/>
    </row>
    <row r="124" spans="1:28" ht="12.75">
      <c r="A124" s="32">
        <f t="shared" si="19"/>
        <v>102</v>
      </c>
      <c r="B124" s="15">
        <v>2.6</v>
      </c>
      <c r="C124" s="33">
        <f t="shared" si="20"/>
        <v>4.9800000000000075</v>
      </c>
      <c r="D124" s="34">
        <v>8.4</v>
      </c>
      <c r="E124">
        <f t="shared" si="21"/>
        <v>16.370000000000005</v>
      </c>
      <c r="F124" s="35">
        <v>11</v>
      </c>
      <c r="G124" s="36">
        <f t="shared" si="22"/>
        <v>22</v>
      </c>
      <c r="H124" s="37">
        <v>11</v>
      </c>
      <c r="I124" s="33">
        <f t="shared" si="23"/>
        <v>22</v>
      </c>
      <c r="J124" s="15">
        <v>42</v>
      </c>
      <c r="K124" s="41">
        <f t="shared" si="25"/>
        <v>89</v>
      </c>
      <c r="L124" s="32">
        <f t="shared" si="24"/>
        <v>102</v>
      </c>
      <c r="M124" s="40">
        <f t="shared" si="26"/>
        <v>42</v>
      </c>
      <c r="N124" s="40">
        <f t="shared" si="27"/>
        <v>89</v>
      </c>
      <c r="O124" s="57">
        <f t="shared" si="28"/>
        <v>4.365088836524289</v>
      </c>
      <c r="P124" s="55">
        <f>SUM(O124:$O$131)</f>
        <v>8.549937029066484</v>
      </c>
      <c r="Q124" s="61">
        <f>SUM(P124:P$131)</f>
        <v>16.02925095580183</v>
      </c>
      <c r="R124" s="57">
        <f t="shared" si="29"/>
        <v>1.999931614857861</v>
      </c>
      <c r="S124" s="57">
        <f>SUM(R124:$R$131)</f>
        <v>4.1160615444155555</v>
      </c>
      <c r="T124" s="55">
        <f>SUM(S124:$S$131)</f>
        <v>8.083065642004293</v>
      </c>
      <c r="U124" s="20"/>
      <c r="V124"/>
      <c r="W124"/>
      <c r="X124"/>
      <c r="Y124"/>
      <c r="Z124"/>
      <c r="AA124"/>
      <c r="AB124"/>
    </row>
    <row r="125" spans="1:28" ht="12.75">
      <c r="A125" s="32">
        <f t="shared" si="19"/>
        <v>103</v>
      </c>
      <c r="B125" s="15">
        <v>1.28</v>
      </c>
      <c r="C125" s="33">
        <f t="shared" si="20"/>
        <v>2.3800000000000074</v>
      </c>
      <c r="D125" s="34">
        <v>4.25</v>
      </c>
      <c r="E125">
        <f t="shared" si="21"/>
        <v>7.970000000000004</v>
      </c>
      <c r="F125" s="35">
        <v>5</v>
      </c>
      <c r="G125" s="36">
        <f t="shared" si="22"/>
        <v>11</v>
      </c>
      <c r="H125" s="37">
        <v>6</v>
      </c>
      <c r="I125" s="33">
        <f t="shared" si="23"/>
        <v>11</v>
      </c>
      <c r="J125" s="15">
        <v>23</v>
      </c>
      <c r="K125" s="41">
        <f t="shared" si="25"/>
        <v>47</v>
      </c>
      <c r="L125" s="32">
        <f t="shared" si="24"/>
        <v>103</v>
      </c>
      <c r="M125" s="40">
        <f t="shared" si="26"/>
        <v>23</v>
      </c>
      <c r="N125" s="40">
        <f t="shared" si="27"/>
        <v>47</v>
      </c>
      <c r="O125" s="57">
        <f t="shared" si="28"/>
        <v>2.238018711864749</v>
      </c>
      <c r="P125" s="55">
        <f>SUM(O125:$O$131)</f>
        <v>4.184848192542194</v>
      </c>
      <c r="Q125" s="61">
        <f>SUM(P125:P$131)</f>
        <v>7.479313926735346</v>
      </c>
      <c r="R125" s="57">
        <f t="shared" si="29"/>
        <v>1.0633015982831904</v>
      </c>
      <c r="S125" s="57">
        <f>SUM(R125:$R$131)</f>
        <v>2.116129929557695</v>
      </c>
      <c r="T125" s="55">
        <f>SUM(S125:$S$131)</f>
        <v>3.967004097588738</v>
      </c>
      <c r="U125" s="20"/>
      <c r="V125"/>
      <c r="W125"/>
      <c r="X125"/>
      <c r="Y125"/>
      <c r="Z125"/>
      <c r="AA125"/>
      <c r="AB125"/>
    </row>
    <row r="126" spans="1:28" ht="12.75">
      <c r="A126" s="32">
        <v>104</v>
      </c>
      <c r="B126" s="15">
        <v>0.61</v>
      </c>
      <c r="C126" s="33">
        <f t="shared" si="20"/>
        <v>1.1000000000000074</v>
      </c>
      <c r="D126" s="34">
        <v>2.06</v>
      </c>
      <c r="E126">
        <f t="shared" si="21"/>
        <v>3.720000000000004</v>
      </c>
      <c r="F126" s="35">
        <v>3</v>
      </c>
      <c r="G126" s="36">
        <f t="shared" si="22"/>
        <v>6</v>
      </c>
      <c r="H126" s="37">
        <v>3</v>
      </c>
      <c r="I126" s="33">
        <f t="shared" si="23"/>
        <v>5</v>
      </c>
      <c r="J126" s="15">
        <v>13</v>
      </c>
      <c r="K126" s="41">
        <f t="shared" si="25"/>
        <v>24</v>
      </c>
      <c r="L126" s="32">
        <v>104</v>
      </c>
      <c r="M126" s="40">
        <f t="shared" si="26"/>
        <v>13</v>
      </c>
      <c r="N126" s="40">
        <f t="shared" si="27"/>
        <v>24</v>
      </c>
      <c r="O126" s="57">
        <f t="shared" si="28"/>
        <v>1.1095321025563725</v>
      </c>
      <c r="P126" s="55">
        <f>SUM(O126:$O$131)</f>
        <v>1.9468294806774458</v>
      </c>
      <c r="Q126" s="61">
        <f>SUM(P126:P$131)</f>
        <v>3.2944657341931527</v>
      </c>
      <c r="R126" s="57">
        <f t="shared" si="29"/>
        <v>0.5834918015061829</v>
      </c>
      <c r="S126" s="57">
        <f>SUM(R126:$R$131)</f>
        <v>1.052828331274505</v>
      </c>
      <c r="T126" s="55">
        <f>SUM(S126:$S$131)</f>
        <v>1.8508741680310434</v>
      </c>
      <c r="U126" s="20"/>
      <c r="V126"/>
      <c r="W126"/>
      <c r="X126"/>
      <c r="Y126"/>
      <c r="Z126"/>
      <c r="AA126"/>
      <c r="AB126"/>
    </row>
    <row r="127" spans="1:28" ht="12.75">
      <c r="A127" s="32">
        <v>105</v>
      </c>
      <c r="B127" s="33">
        <v>0.49</v>
      </c>
      <c r="C127" s="51">
        <f t="shared" si="20"/>
        <v>0.49000000000000743</v>
      </c>
      <c r="D127" s="34">
        <v>0.95</v>
      </c>
      <c r="E127">
        <f t="shared" si="21"/>
        <v>1.6600000000000041</v>
      </c>
      <c r="F127" s="35">
        <v>2</v>
      </c>
      <c r="G127" s="36">
        <f t="shared" si="22"/>
        <v>3</v>
      </c>
      <c r="H127" s="52">
        <v>2</v>
      </c>
      <c r="I127" s="33">
        <f t="shared" si="23"/>
        <v>2</v>
      </c>
      <c r="J127" s="15">
        <v>6</v>
      </c>
      <c r="K127" s="41">
        <f t="shared" si="25"/>
        <v>11</v>
      </c>
      <c r="L127" s="32">
        <v>105</v>
      </c>
      <c r="M127" s="40">
        <f t="shared" si="26"/>
        <v>6</v>
      </c>
      <c r="N127" s="40">
        <f t="shared" si="27"/>
        <v>11</v>
      </c>
      <c r="O127" s="57">
        <f t="shared" si="28"/>
        <v>0.4937238320436932</v>
      </c>
      <c r="P127" s="55">
        <f>SUM(O127:$O$131)</f>
        <v>0.8372973781210733</v>
      </c>
      <c r="Q127" s="61">
        <f>SUM(P127:P$131)</f>
        <v>1.3476362535157065</v>
      </c>
      <c r="R127" s="57">
        <f t="shared" si="29"/>
        <v>0.2614601052305524</v>
      </c>
      <c r="S127" s="57">
        <f>SUM(R127:$R$131)</f>
        <v>0.4693365297683221</v>
      </c>
      <c r="T127" s="55">
        <f>SUM(S127:$S$131)</f>
        <v>0.7980458367565383</v>
      </c>
      <c r="U127" s="20"/>
      <c r="V127"/>
      <c r="W127"/>
      <c r="X127"/>
      <c r="Y127"/>
      <c r="Z127"/>
      <c r="AA127"/>
      <c r="AB127"/>
    </row>
    <row r="128" spans="1:28" ht="12.75">
      <c r="A128" s="53">
        <v>106</v>
      </c>
      <c r="B128" s="2">
        <v>0</v>
      </c>
      <c r="C128" s="51">
        <v>0</v>
      </c>
      <c r="D128" s="35">
        <v>0.42</v>
      </c>
      <c r="E128" s="34">
        <f t="shared" si="21"/>
        <v>0.7100000000000042</v>
      </c>
      <c r="F128" s="3">
        <v>1</v>
      </c>
      <c r="G128" s="36">
        <f t="shared" si="22"/>
        <v>1</v>
      </c>
      <c r="H128" s="2">
        <v>0</v>
      </c>
      <c r="I128" s="33">
        <f t="shared" si="23"/>
        <v>0</v>
      </c>
      <c r="J128" s="33">
        <v>3</v>
      </c>
      <c r="K128" s="41">
        <f t="shared" si="25"/>
        <v>5</v>
      </c>
      <c r="L128" s="53">
        <v>106</v>
      </c>
      <c r="M128" s="40">
        <f t="shared" si="26"/>
        <v>3</v>
      </c>
      <c r="N128" s="40">
        <f t="shared" si="27"/>
        <v>5</v>
      </c>
      <c r="O128" s="57">
        <f t="shared" si="28"/>
        <v>0.21788342102546032</v>
      </c>
      <c r="P128" s="55">
        <f>SUM(O128:$O$131)</f>
        <v>0.34357354607738017</v>
      </c>
      <c r="Q128" s="61">
        <f>SUM(P128:P$131)</f>
        <v>0.5103388753946333</v>
      </c>
      <c r="R128" s="57">
        <f t="shared" si="29"/>
        <v>0.1269223811798798</v>
      </c>
      <c r="S128" s="57">
        <f>SUM(R128:$R$131)</f>
        <v>0.20787642453776967</v>
      </c>
      <c r="T128" s="55">
        <f>SUM(S128:$S$131)</f>
        <v>0.3287093069882161</v>
      </c>
      <c r="U128" s="20"/>
      <c r="V128"/>
      <c r="W128"/>
      <c r="X128"/>
      <c r="Y128"/>
      <c r="Z128"/>
      <c r="AA128"/>
      <c r="AB128"/>
    </row>
    <row r="129" spans="1:28" ht="12.75">
      <c r="A129" s="53">
        <v>107</v>
      </c>
      <c r="B129" s="2">
        <v>0</v>
      </c>
      <c r="C129" s="51">
        <v>0</v>
      </c>
      <c r="D129" s="35">
        <f>E129</f>
        <v>0.2900000000000042</v>
      </c>
      <c r="E129" s="34">
        <f>E128-D128</f>
        <v>0.2900000000000042</v>
      </c>
      <c r="F129" s="3">
        <v>0</v>
      </c>
      <c r="G129" s="36">
        <f>G128-F128</f>
        <v>0</v>
      </c>
      <c r="H129" s="2">
        <v>0</v>
      </c>
      <c r="I129" s="33">
        <f>I128-H128</f>
        <v>0</v>
      </c>
      <c r="J129" s="33">
        <v>1</v>
      </c>
      <c r="K129" s="41">
        <f t="shared" si="25"/>
        <v>2</v>
      </c>
      <c r="L129" s="53">
        <v>107</v>
      </c>
      <c r="M129" s="40">
        <f t="shared" si="26"/>
        <v>1</v>
      </c>
      <c r="N129" s="40">
        <f t="shared" si="27"/>
        <v>2</v>
      </c>
      <c r="O129" s="57">
        <f t="shared" si="28"/>
        <v>0.08461492078658654</v>
      </c>
      <c r="P129" s="55">
        <f>SUM(O129:$O$131)</f>
        <v>0.12569012505191984</v>
      </c>
      <c r="Q129" s="61">
        <f>SUM(P129:P$131)</f>
        <v>0.16676532931725313</v>
      </c>
      <c r="R129" s="57">
        <f t="shared" si="29"/>
        <v>0.04107520426533329</v>
      </c>
      <c r="S129" s="57">
        <f>SUM(R129:$R$131)</f>
        <v>0.08095404335788987</v>
      </c>
      <c r="T129" s="55">
        <f>SUM(S129:$S$131)</f>
        <v>0.12083288245044646</v>
      </c>
      <c r="U129" s="20"/>
      <c r="V129"/>
      <c r="W129"/>
      <c r="X129"/>
      <c r="Y129"/>
      <c r="Z129"/>
      <c r="AA129"/>
      <c r="AB129"/>
    </row>
    <row r="130" spans="1:28" ht="12.75">
      <c r="A130" s="53">
        <v>108</v>
      </c>
      <c r="B130" s="2">
        <v>0</v>
      </c>
      <c r="C130" s="51">
        <v>0</v>
      </c>
      <c r="D130" s="35">
        <v>0</v>
      </c>
      <c r="E130" s="34">
        <f>E129-D129</f>
        <v>0</v>
      </c>
      <c r="F130" s="3">
        <v>0</v>
      </c>
      <c r="G130" s="36">
        <f>G129-F129</f>
        <v>0</v>
      </c>
      <c r="H130" s="2">
        <v>0</v>
      </c>
      <c r="I130" s="33">
        <f>I129-H129</f>
        <v>0</v>
      </c>
      <c r="J130" s="33">
        <v>1</v>
      </c>
      <c r="K130" s="41">
        <f>K129-J129</f>
        <v>1</v>
      </c>
      <c r="L130" s="53">
        <v>108</v>
      </c>
      <c r="M130" s="40">
        <f t="shared" si="26"/>
        <v>1</v>
      </c>
      <c r="N130" s="40">
        <f t="shared" si="27"/>
        <v>1</v>
      </c>
      <c r="O130" s="57">
        <f t="shared" si="28"/>
        <v>0.04107520426533329</v>
      </c>
      <c r="P130" s="55">
        <f>SUM(O130:$O$131)</f>
        <v>0.04107520426533329</v>
      </c>
      <c r="Q130" s="61">
        <f>SUM(P130:P$131)</f>
        <v>0.04107520426533329</v>
      </c>
      <c r="R130" s="57">
        <f t="shared" si="29"/>
        <v>0.03987883909255659</v>
      </c>
      <c r="S130" s="57">
        <f>SUM(R130:$R$131)</f>
        <v>0.03987883909255659</v>
      </c>
      <c r="T130" s="55">
        <f>SUM(S130:$S$131)</f>
        <v>0.03987883909255659</v>
      </c>
      <c r="U130" s="20"/>
      <c r="V130"/>
      <c r="W130"/>
      <c r="X130"/>
      <c r="Y130"/>
      <c r="Z130"/>
      <c r="AA130"/>
      <c r="AB130"/>
    </row>
    <row r="131" spans="1:28" ht="12.75">
      <c r="A131" s="53">
        <v>109</v>
      </c>
      <c r="B131" s="2">
        <v>0</v>
      </c>
      <c r="C131" s="51">
        <v>0</v>
      </c>
      <c r="D131" s="35">
        <v>0</v>
      </c>
      <c r="E131" s="34">
        <f>E130-D130</f>
        <v>0</v>
      </c>
      <c r="F131" s="3">
        <v>0</v>
      </c>
      <c r="G131" s="36">
        <f>G130-F130</f>
        <v>0</v>
      </c>
      <c r="H131" s="2">
        <v>0</v>
      </c>
      <c r="I131" s="33">
        <f>I130-H130</f>
        <v>0</v>
      </c>
      <c r="J131" s="33">
        <v>0</v>
      </c>
      <c r="K131" s="41">
        <f>K130-J130</f>
        <v>0</v>
      </c>
      <c r="L131" s="53">
        <v>109</v>
      </c>
      <c r="M131" s="40">
        <f t="shared" si="26"/>
        <v>0</v>
      </c>
      <c r="N131" s="40">
        <f t="shared" si="27"/>
        <v>0</v>
      </c>
      <c r="O131" s="57">
        <f t="shared" si="28"/>
        <v>0</v>
      </c>
      <c r="P131" s="55">
        <f>SUM(O131:$O$131)</f>
        <v>0</v>
      </c>
      <c r="Q131" s="61">
        <f>SUM(P131:P$131)</f>
        <v>0</v>
      </c>
      <c r="R131" s="57">
        <f t="shared" si="29"/>
        <v>0</v>
      </c>
      <c r="S131" s="57">
        <f>SUM(R131:$R$131)</f>
        <v>0</v>
      </c>
      <c r="T131" s="55">
        <f>SUM(S131:$S$131)</f>
        <v>0</v>
      </c>
      <c r="U131" s="20"/>
      <c r="V131"/>
      <c r="W131"/>
      <c r="X131"/>
      <c r="Y131"/>
      <c r="Z131"/>
      <c r="AA131"/>
      <c r="AB131"/>
    </row>
    <row r="132" spans="7:28" ht="12.75">
      <c r="G132" s="2" t="s">
        <v>21</v>
      </c>
      <c r="V132"/>
      <c r="W132"/>
      <c r="X132"/>
      <c r="Y132"/>
      <c r="Z132"/>
      <c r="AA132"/>
      <c r="AB132"/>
    </row>
    <row r="133" spans="7:28" ht="12.75">
      <c r="G133" s="2" t="s">
        <v>21</v>
      </c>
      <c r="V133"/>
      <c r="W133"/>
      <c r="X133"/>
      <c r="Y133"/>
      <c r="Z133"/>
      <c r="AA133"/>
      <c r="AB133"/>
    </row>
    <row r="134" spans="7:28" ht="12.75">
      <c r="G134" s="2" t="s">
        <v>21</v>
      </c>
      <c r="V134"/>
      <c r="W134"/>
      <c r="X134"/>
      <c r="Y134"/>
      <c r="Z134"/>
      <c r="AA134"/>
      <c r="AB134"/>
    </row>
    <row r="135" spans="7:28" ht="12.75">
      <c r="G135" s="2" t="s">
        <v>21</v>
      </c>
      <c r="V135"/>
      <c r="W135"/>
      <c r="X135"/>
      <c r="Y135"/>
      <c r="Z135"/>
      <c r="AA135"/>
      <c r="AB135"/>
    </row>
    <row r="136" spans="7:28" ht="12.75">
      <c r="G136" s="2" t="s">
        <v>21</v>
      </c>
      <c r="V136"/>
      <c r="W136"/>
      <c r="X136"/>
      <c r="Y136"/>
      <c r="Z136"/>
      <c r="AA136"/>
      <c r="AB136"/>
    </row>
    <row r="137" spans="22:28" ht="12.75">
      <c r="V137"/>
      <c r="W137"/>
      <c r="X137"/>
      <c r="Y137"/>
      <c r="Z137"/>
      <c r="AA137"/>
      <c r="AB137"/>
    </row>
    <row r="138" spans="22:28" ht="12.75">
      <c r="V138"/>
      <c r="W138"/>
      <c r="X138"/>
      <c r="Y138"/>
      <c r="Z138"/>
      <c r="AA138"/>
      <c r="AB138"/>
    </row>
    <row r="139" spans="22:28" ht="12.75">
      <c r="V139"/>
      <c r="W139"/>
      <c r="X139"/>
      <c r="Y139"/>
      <c r="Z139"/>
      <c r="AA139"/>
      <c r="AB139"/>
    </row>
    <row r="140" spans="22:28" ht="12.75">
      <c r="V140"/>
      <c r="W140"/>
      <c r="X140"/>
      <c r="Y140"/>
      <c r="Z140"/>
      <c r="AA140"/>
      <c r="AB140"/>
    </row>
    <row r="141" spans="22:28" ht="12.75">
      <c r="V141"/>
      <c r="W141"/>
      <c r="X141"/>
      <c r="Y141"/>
      <c r="Z141"/>
      <c r="AA141"/>
      <c r="AB141"/>
    </row>
    <row r="142" spans="22:28" ht="12.75">
      <c r="V142"/>
      <c r="W142"/>
      <c r="X142"/>
      <c r="Y142"/>
      <c r="Z142"/>
      <c r="AA142"/>
      <c r="AB142"/>
    </row>
    <row r="143" spans="22:28" ht="12.75">
      <c r="V143"/>
      <c r="W143"/>
      <c r="X143"/>
      <c r="Y143"/>
      <c r="Z143"/>
      <c r="AA143"/>
      <c r="AB143"/>
    </row>
    <row r="144" spans="22:28" ht="12.75">
      <c r="V144"/>
      <c r="W144"/>
      <c r="X144"/>
      <c r="Y144"/>
      <c r="Z144"/>
      <c r="AA144"/>
      <c r="AB144"/>
    </row>
    <row r="145" spans="22:28" ht="12.75">
      <c r="V145"/>
      <c r="W145"/>
      <c r="X145"/>
      <c r="Y145"/>
      <c r="Z145"/>
      <c r="AA145"/>
      <c r="AB145"/>
    </row>
  </sheetData>
  <mergeCells count="3">
    <mergeCell ref="B2:F2"/>
    <mergeCell ref="O20:Q20"/>
    <mergeCell ref="R20:T20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Menzietti</dc:creator>
  <cp:keywords/>
  <dc:description/>
  <cp:lastModifiedBy>Gerace</cp:lastModifiedBy>
  <cp:lastPrinted>2003-05-22T15:51:02Z</cp:lastPrinted>
  <dcterms:created xsi:type="dcterms:W3CDTF">2001-10-31T00:45:18Z</dcterms:created>
  <dcterms:modified xsi:type="dcterms:W3CDTF">2003-05-22T15:55:38Z</dcterms:modified>
  <cp:category/>
  <cp:version/>
  <cp:contentType/>
  <cp:contentStatus/>
</cp:coreProperties>
</file>